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S:\JILEMNICE - vozovky\"/>
    </mc:Choice>
  </mc:AlternateContent>
  <xr:revisionPtr revIDLastSave="0" documentId="8_{88693E00-4A00-482D-A038-66D9725FCD2D}" xr6:coauthVersionLast="47" xr6:coauthVersionMax="47" xr10:uidLastSave="{00000000-0000-0000-0000-000000000000}"/>
  <bookViews>
    <workbookView xWindow="-19464" yWindow="2028" windowWidth="17280" windowHeight="9072" xr2:uid="{00000000-000D-0000-FFFF-FFFF00000000}"/>
  </bookViews>
  <sheets>
    <sheet name="Rekapitulace stavby" sheetId="1" r:id="rId1"/>
    <sheet name="03-2022 - Revitalizace ko..." sheetId="2" r:id="rId2"/>
  </sheets>
  <definedNames>
    <definedName name="_xlnm._FilterDatabase" localSheetId="1" hidden="1">'03-2022 - Revitalizace ko...'!$C$122:$K$272</definedName>
    <definedName name="_xlnm.Print_Titles" localSheetId="1">'03-2022 - Revitalizace ko...'!$122:$122</definedName>
    <definedName name="_xlnm.Print_Titles" localSheetId="0">'Rekapitulace stavby'!$92:$92</definedName>
    <definedName name="_xlnm.Print_Area" localSheetId="1">'03-2022 - Revitalizace ko...'!$C$4:$J$76,'03-2022 - Revitalizace ko...'!$C$82:$J$106,'03-2022 - Revitalizace ko...'!$C$112:$J$272</definedName>
    <definedName name="_xlnm.Print_Area" localSheetId="0">'Rekapitulace stavby'!$D$4:$AO$76,'Rekapitulace stavby'!$C$82:$AQ$96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272" i="2"/>
  <c r="BH272" i="2"/>
  <c r="BG272" i="2"/>
  <c r="BF272" i="2"/>
  <c r="T272" i="2"/>
  <c r="T271" i="2"/>
  <c r="R272" i="2"/>
  <c r="R271" i="2"/>
  <c r="P272" i="2"/>
  <c r="P271" i="2" s="1"/>
  <c r="BI270" i="2"/>
  <c r="BH270" i="2"/>
  <c r="BG270" i="2"/>
  <c r="BF270" i="2"/>
  <c r="T270" i="2"/>
  <c r="T269" i="2"/>
  <c r="R270" i="2"/>
  <c r="R269" i="2" s="1"/>
  <c r="P270" i="2"/>
  <c r="P269" i="2" s="1"/>
  <c r="P266" i="2" s="1"/>
  <c r="BI268" i="2"/>
  <c r="BH268" i="2"/>
  <c r="BG268" i="2"/>
  <c r="BF268" i="2"/>
  <c r="T268" i="2"/>
  <c r="T267" i="2" s="1"/>
  <c r="T266" i="2" s="1"/>
  <c r="R268" i="2"/>
  <c r="R267" i="2"/>
  <c r="R266" i="2" s="1"/>
  <c r="P268" i="2"/>
  <c r="P267" i="2"/>
  <c r="BI265" i="2"/>
  <c r="BH265" i="2"/>
  <c r="BG265" i="2"/>
  <c r="BF265" i="2"/>
  <c r="T265" i="2"/>
  <c r="T264" i="2" s="1"/>
  <c r="R265" i="2"/>
  <c r="R264" i="2"/>
  <c r="P265" i="2"/>
  <c r="P264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T168" i="2" s="1"/>
  <c r="R169" i="2"/>
  <c r="R168" i="2" s="1"/>
  <c r="P169" i="2"/>
  <c r="P168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0" i="2"/>
  <c r="J89" i="2"/>
  <c r="F89" i="2"/>
  <c r="F87" i="2"/>
  <c r="E85" i="2"/>
  <c r="J16" i="2"/>
  <c r="E16" i="2"/>
  <c r="F90" i="2"/>
  <c r="J15" i="2"/>
  <c r="J10" i="2"/>
  <c r="J117" i="2" s="1"/>
  <c r="L90" i="1"/>
  <c r="AM90" i="1"/>
  <c r="AM89" i="1"/>
  <c r="L89" i="1"/>
  <c r="AM87" i="1"/>
  <c r="L87" i="1"/>
  <c r="L85" i="1"/>
  <c r="L84" i="1"/>
  <c r="BK270" i="2"/>
  <c r="BK265" i="2"/>
  <c r="J260" i="2"/>
  <c r="J256" i="2"/>
  <c r="BK234" i="2"/>
  <c r="J233" i="2"/>
  <c r="BK231" i="2"/>
  <c r="BK218" i="2"/>
  <c r="BK203" i="2"/>
  <c r="J198" i="2"/>
  <c r="BK169" i="2"/>
  <c r="BK137" i="2"/>
  <c r="AS94" i="1"/>
  <c r="BK268" i="2"/>
  <c r="J257" i="2"/>
  <c r="J242" i="2"/>
  <c r="BK230" i="2"/>
  <c r="J193" i="2"/>
  <c r="BK181" i="2"/>
  <c r="J248" i="2"/>
  <c r="J230" i="2"/>
  <c r="J223" i="2"/>
  <c r="J187" i="2"/>
  <c r="J147" i="2"/>
  <c r="BK248" i="2"/>
  <c r="J226" i="2"/>
  <c r="J205" i="2"/>
  <c r="BK142" i="2"/>
  <c r="J218" i="2"/>
  <c r="J179" i="2"/>
  <c r="BK240" i="2"/>
  <c r="BK232" i="2"/>
  <c r="BK226" i="2"/>
  <c r="BK193" i="2"/>
  <c r="BK157" i="2"/>
  <c r="J126" i="2"/>
  <c r="BK235" i="2"/>
  <c r="BK211" i="2"/>
  <c r="BK158" i="2"/>
  <c r="BK272" i="2"/>
  <c r="J268" i="2"/>
  <c r="BK263" i="2"/>
  <c r="BK257" i="2"/>
  <c r="J250" i="2"/>
  <c r="J232" i="2"/>
  <c r="J228" i="2"/>
  <c r="J211" i="2"/>
  <c r="BK205" i="2"/>
  <c r="BK179" i="2"/>
  <c r="BK163" i="2"/>
  <c r="J134" i="2"/>
  <c r="J272" i="2"/>
  <c r="J265" i="2"/>
  <c r="BK260" i="2"/>
  <c r="BK250" i="2"/>
  <c r="J231" i="2"/>
  <c r="BK198" i="2"/>
  <c r="J158" i="2"/>
  <c r="J142" i="2"/>
  <c r="BK233" i="2"/>
  <c r="BK228" i="2"/>
  <c r="BK217" i="2"/>
  <c r="J181" i="2"/>
  <c r="BK134" i="2"/>
  <c r="BK242" i="2"/>
  <c r="J217" i="2"/>
  <c r="J169" i="2"/>
  <c r="J137" i="2"/>
  <c r="J173" i="2"/>
  <c r="J131" i="2"/>
  <c r="J270" i="2"/>
  <c r="J263" i="2"/>
  <c r="BK256" i="2"/>
  <c r="J235" i="2"/>
  <c r="BK227" i="2"/>
  <c r="BK187" i="2"/>
  <c r="J157" i="2"/>
  <c r="BK147" i="2"/>
  <c r="J234" i="2"/>
  <c r="J227" i="2"/>
  <c r="J203" i="2"/>
  <c r="J163" i="2"/>
  <c r="BK131" i="2"/>
  <c r="J240" i="2"/>
  <c r="BK223" i="2"/>
  <c r="BK173" i="2"/>
  <c r="BK126" i="2"/>
  <c r="P125" i="2" l="1"/>
  <c r="BK172" i="2"/>
  <c r="J172" i="2" s="1"/>
  <c r="J98" i="2" s="1"/>
  <c r="T172" i="2"/>
  <c r="P225" i="2"/>
  <c r="R225" i="2"/>
  <c r="R229" i="2"/>
  <c r="T125" i="2"/>
  <c r="R172" i="2"/>
  <c r="BK225" i="2"/>
  <c r="J225" i="2" s="1"/>
  <c r="J99" i="2" s="1"/>
  <c r="T225" i="2"/>
  <c r="P229" i="2"/>
  <c r="BK125" i="2"/>
  <c r="J125" i="2" s="1"/>
  <c r="J96" i="2" s="1"/>
  <c r="R125" i="2"/>
  <c r="R124" i="2" s="1"/>
  <c r="R123" i="2" s="1"/>
  <c r="P172" i="2"/>
  <c r="BK229" i="2"/>
  <c r="J229" i="2"/>
  <c r="J100" i="2" s="1"/>
  <c r="T229" i="2"/>
  <c r="BK168" i="2"/>
  <c r="J168" i="2" s="1"/>
  <c r="J97" i="2" s="1"/>
  <c r="BK271" i="2"/>
  <c r="J271" i="2"/>
  <c r="J105" i="2"/>
  <c r="BK264" i="2"/>
  <c r="J264" i="2"/>
  <c r="J101" i="2" s="1"/>
  <c r="BK267" i="2"/>
  <c r="J267" i="2" s="1"/>
  <c r="J103" i="2" s="1"/>
  <c r="BK269" i="2"/>
  <c r="J269" i="2"/>
  <c r="J104" i="2" s="1"/>
  <c r="J87" i="2"/>
  <c r="BE131" i="2"/>
  <c r="BE147" i="2"/>
  <c r="BE179" i="2"/>
  <c r="BE193" i="2"/>
  <c r="BE217" i="2"/>
  <c r="BE227" i="2"/>
  <c r="BE230" i="2"/>
  <c r="BE231" i="2"/>
  <c r="BE232" i="2"/>
  <c r="BE234" i="2"/>
  <c r="BE137" i="2"/>
  <c r="BE158" i="2"/>
  <c r="BE173" i="2"/>
  <c r="BE198" i="2"/>
  <c r="BE218" i="2"/>
  <c r="F120" i="2"/>
  <c r="BE134" i="2"/>
  <c r="BE163" i="2"/>
  <c r="BE169" i="2"/>
  <c r="BE203" i="2"/>
  <c r="BE205" i="2"/>
  <c r="BE211" i="2"/>
  <c r="BE223" i="2"/>
  <c r="BE233" i="2"/>
  <c r="BE242" i="2"/>
  <c r="BE248" i="2"/>
  <c r="BE250" i="2"/>
  <c r="BE257" i="2"/>
  <c r="BE268" i="2"/>
  <c r="BE270" i="2"/>
  <c r="BE126" i="2"/>
  <c r="BE142" i="2"/>
  <c r="BE157" i="2"/>
  <c r="BE181" i="2"/>
  <c r="BE187" i="2"/>
  <c r="BE226" i="2"/>
  <c r="BE228" i="2"/>
  <c r="BE235" i="2"/>
  <c r="BE240" i="2"/>
  <c r="BE256" i="2"/>
  <c r="BE260" i="2"/>
  <c r="BE263" i="2"/>
  <c r="BE265" i="2"/>
  <c r="BE272" i="2"/>
  <c r="F33" i="2"/>
  <c r="BB95" i="1"/>
  <c r="BB94" i="1" s="1"/>
  <c r="AX94" i="1" s="1"/>
  <c r="J32" i="2"/>
  <c r="AW95" i="1" s="1"/>
  <c r="F32" i="2"/>
  <c r="BA95" i="1" s="1"/>
  <c r="BA94" i="1" s="1"/>
  <c r="AW94" i="1" s="1"/>
  <c r="AK30" i="1" s="1"/>
  <c r="F34" i="2"/>
  <c r="BC95" i="1"/>
  <c r="BC94" i="1" s="1"/>
  <c r="W32" i="1" s="1"/>
  <c r="F35" i="2"/>
  <c r="BD95" i="1"/>
  <c r="BD94" i="1"/>
  <c r="W33" i="1" s="1"/>
  <c r="T124" i="2" l="1"/>
  <c r="T123" i="2"/>
  <c r="P124" i="2"/>
  <c r="P123" i="2"/>
  <c r="AU95" i="1" s="1"/>
  <c r="AU94" i="1" s="1"/>
  <c r="BK266" i="2"/>
  <c r="J266" i="2"/>
  <c r="J102" i="2"/>
  <c r="BK124" i="2"/>
  <c r="J124" i="2"/>
  <c r="J95" i="2"/>
  <c r="W30" i="1"/>
  <c r="W31" i="1"/>
  <c r="F31" i="2"/>
  <c r="AZ95" i="1" s="1"/>
  <c r="AZ94" i="1" s="1"/>
  <c r="AV94" i="1" s="1"/>
  <c r="AK29" i="1" s="1"/>
  <c r="AY94" i="1"/>
  <c r="J31" i="2"/>
  <c r="AV95" i="1" s="1"/>
  <c r="AT95" i="1" s="1"/>
  <c r="BK123" i="2" l="1"/>
  <c r="J123" i="2"/>
  <c r="J28" i="2"/>
  <c r="AG95" i="1"/>
  <c r="AG94" i="1" s="1"/>
  <c r="W29" i="1"/>
  <c r="AT94" i="1"/>
  <c r="AN94" i="1" l="1"/>
  <c r="AK26" i="1"/>
  <c r="J37" i="2"/>
  <c r="J94" i="2"/>
  <c r="AK35" i="1"/>
  <c r="AN95" i="1"/>
</calcChain>
</file>

<file path=xl/sharedStrings.xml><?xml version="1.0" encoding="utf-8"?>
<sst xmlns="http://schemas.openxmlformats.org/spreadsheetml/2006/main" count="1805" uniqueCount="361">
  <si>
    <t>Export Komplet</t>
  </si>
  <si>
    <t/>
  </si>
  <si>
    <t>2.0</t>
  </si>
  <si>
    <t>ZAMOK</t>
  </si>
  <si>
    <t>False</t>
  </si>
  <si>
    <t>{9fc835ab-5c90-455e-be1a-ddafb2884ce4}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</si>
  <si>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</si>
  <si>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</si>
  <si>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</si>
  <si>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</si>
  <si>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</si>
  <si>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</si>
  <si>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</si>
  <si>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</si>
  <si>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03/2022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</si>
  <si>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</si>
  <si>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</si>
  <si>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komunikací MMN a.s. Jilemnice</t>
  </si>
  <si>
    <t>KSO:</t>
  </si>
  <si>
    <t>CC-CZ:</t>
  </si>
  <si>
    <t>Místo:</t>
  </si>
  <si>
    <t>Jilemnice</t>
  </si>
  <si>
    <t>Datum:</t>
  </si>
  <si>
    <t>13. 6. 2022</t>
  </si>
  <si>
    <t>Zadavatel:</t>
  </si>
  <si>
    <t>IČ:</t>
  </si>
  <si>
    <t>05421888</t>
  </si>
  <si>
    <t xml:space="preserve">MMN a.s. </t>
  </si>
  <si>
    <t>DIČ:</t>
  </si>
  <si>
    <t>CZ05421888</t>
  </si>
  <si>
    <t>Uchazeč:</t>
  </si>
  <si>
    <t>Vyplň údaj</t>
  </si>
  <si>
    <t>Projektant:</t>
  </si>
  <si>
    <t>Designbüro EK - entwirft krankenhauser s.r.o</t>
  </si>
  <si>
    <t>True</t>
  </si>
  <si>
    <t>Zpracovatel:</t>
  </si>
  <si>
    <t>09024794</t>
  </si>
  <si>
    <t>CZ09024794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</si>
  <si>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</si>
  <si>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</si>
  <si>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</si>
  <si>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</si>
  <si>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</si>
  <si>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</si>
  <si>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</si>
  <si>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</si>
  <si>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</si>
  <si>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</si>
  <si>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</si>
  <si>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</si>
  <si>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</si>
  <si>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</si>
  <si>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</si>
  <si>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</si>
  <si>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</si>
  <si>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</si>
  <si>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</si>
  <si>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</si>
  <si>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</si>
  <si>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</si>
  <si>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</si>
  <si>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</si>
  <si>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</si>
  <si>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</si>
  <si>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</si>
  <si>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</si>
  <si>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</si>
  <si>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</si>
  <si>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</si>
  <si>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</si>
  <si>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</si>
  <si>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</si>
  <si>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</si>
  <si>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</si>
  <si>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</si>
  <si>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</si>
  <si>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</si>
  <si>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</si>
  <si>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</si>
  <si>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</si>
  <si>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</si>
  <si>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</si>
  <si>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</si>
  <si>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</si>
  <si>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</si>
  <si>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</si>
  <si>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</si>
  <si>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</si>
  <si>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</si>
  <si>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</si>
  <si>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</si>
  <si>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</si>
  <si>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</si>
  <si>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</si>
  <si>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</si>
  <si>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</si>
  <si>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</si>
  <si>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</si>
  <si>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</si>
  <si>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</si>
  <si>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</si>
  <si>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</si>
  <si>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</si>
  <si>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</si>
  <si>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</si>
  <si>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</si>
  <si>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</si>
  <si>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</si>
  <si>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</si>
  <si>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</si>
  <si>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</si>
  <si>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</si>
  <si>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</si>
  <si>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</si>
  <si>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</si>
  <si>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</si>
  <si>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</si>
  <si>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</si>
  <si>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</si>
  <si>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</si>
  <si>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</si>
  <si>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</si>
  <si>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113154113</t>
  </si>
  <si>
    <t>Frézování živičného krytu tl 50 mm pruh š 0,5 m pl do 500 m2 bez překážek v trase</t>
  </si>
  <si>
    <t>m2</t>
  </si>
  <si>
    <t>4</t>
  </si>
  <si>
    <t>-1584484018</t>
  </si>
  <si>
    <t>VV</t>
  </si>
  <si>
    <t>Frézoaání stávajících asf. vrstev:</t>
  </si>
  <si>
    <t>"R1" 1267</t>
  </si>
  <si>
    <t>"R2" 467</t>
  </si>
  <si>
    <t>Součet</t>
  </si>
  <si>
    <t>113202111</t>
  </si>
  <si>
    <t>Vytrhání obrub krajníků obrubníků stojatých</t>
  </si>
  <si>
    <t>m</t>
  </si>
  <si>
    <t>808495098</t>
  </si>
  <si>
    <t xml:space="preserve">Odstranění stávajících žulových obrub </t>
  </si>
  <si>
    <t>+100,6+59,5+27,9</t>
  </si>
  <si>
    <t>3</t>
  </si>
  <si>
    <t>113205111</t>
  </si>
  <si>
    <t>Vytrhání ocelových svodnic kotvených do sypaniny</t>
  </si>
  <si>
    <t>619318074</t>
  </si>
  <si>
    <t>Odsranění žlabovek</t>
  </si>
  <si>
    <t>15,7+110,4</t>
  </si>
  <si>
    <t>121151103</t>
  </si>
  <si>
    <t>Sejmutí ornice plochy do 100 m2 tl vrstvy do 200 mm strojně</t>
  </si>
  <si>
    <t>117254916</t>
  </si>
  <si>
    <t>Sejmutí ornice pod komunikace pro pěší:</t>
  </si>
  <si>
    <t>"CH6" 126</t>
  </si>
  <si>
    <t>"CH7" 96</t>
  </si>
  <si>
    <t>5</t>
  </si>
  <si>
    <t>122351103</t>
  </si>
  <si>
    <t>Odkopávky a prokopávky nezapažené v hornině třídy těžitelnosti II skupiny 4 objem do 100 m3 strojně</t>
  </si>
  <si>
    <t>m3</t>
  </si>
  <si>
    <t>1660467187</t>
  </si>
  <si>
    <t>"CH6" 126*0,44</t>
  </si>
  <si>
    <t>"CH7" 96*0,44</t>
  </si>
  <si>
    <t>6</t>
  </si>
  <si>
    <t>132351102</t>
  </si>
  <si>
    <t>Hloubení rýh nezapažených š do 800 mm v hornině třídy těžitelnosti II skupiny 4 objem do 50 m3 strojně</t>
  </si>
  <si>
    <t>-127917741</t>
  </si>
  <si>
    <t>Hloubení rýh pod obruby:</t>
  </si>
  <si>
    <t>"CH6" (101*0,45*0,40)</t>
  </si>
  <si>
    <t>"CH7" (88*0,45*0,40)</t>
  </si>
  <si>
    <t>"R1" (46+92+102+20+16+21)*0,45*0,60</t>
  </si>
  <si>
    <t>"R2" (59+28)*0,45*0,60</t>
  </si>
  <si>
    <t>"R3" (33+8)*0,45*0,60</t>
  </si>
  <si>
    <t>a žlaby:</t>
  </si>
  <si>
    <t>"R1" (16+110)*0,60*0,60</t>
  </si>
  <si>
    <t>7</t>
  </si>
  <si>
    <t>162351124</t>
  </si>
  <si>
    <t>Vodorovné přemístění přes 500 do 1000 m výkopku/sypaniny z hornin třídy těžitelnosti II skupiny 4 a 5</t>
  </si>
  <si>
    <t>1204176596</t>
  </si>
  <si>
    <t>8</t>
  </si>
  <si>
    <t>181311103</t>
  </si>
  <si>
    <t>Rozprostření ornice tl vrstvy do 200 mm v rovině nebo ve svahu do 1:5 ručně</t>
  </si>
  <si>
    <t>-1321567482</t>
  </si>
  <si>
    <t>Terénní úpravy kolem nových komunikací pro pěší</t>
  </si>
  <si>
    <t>"CH6" (101*1,50)</t>
  </si>
  <si>
    <t>"CH7" (88*1,50)</t>
  </si>
  <si>
    <t>9</t>
  </si>
  <si>
    <t>181951114</t>
  </si>
  <si>
    <t>Úprava pláně v hornině třídy těžitelnosti II skupiny 4 a 5 se zhutněním strojně</t>
  </si>
  <si>
    <t>-1963813217</t>
  </si>
  <si>
    <t>Úprava pláně pod komunikace pro pěší:</t>
  </si>
  <si>
    <t>Vodorovné konstrukce</t>
  </si>
  <si>
    <t>10</t>
  </si>
  <si>
    <t>451317777</t>
  </si>
  <si>
    <t>Podklad nebo lože pod dlažbu vodorovný nebo do sklonu 1:5 z betonu prostého tl přes 50 do 100 mm</t>
  </si>
  <si>
    <t>850625727</t>
  </si>
  <si>
    <t xml:space="preserve">Podklad pod žlaby </t>
  </si>
  <si>
    <t>"R1" (110+16)*0,6</t>
  </si>
  <si>
    <t>Komunikace pozemní</t>
  </si>
  <si>
    <t>11</t>
  </si>
  <si>
    <t>561031211</t>
  </si>
  <si>
    <t>Zřízení podkladu ze zeminy upravené cementem s přísadou zeolitů, minerálů tl do 250 mm pl do 1000 m2</t>
  </si>
  <si>
    <t>1674082298</t>
  </si>
  <si>
    <t>Podklad z recyklátu pod komunikace pro pěší:</t>
  </si>
  <si>
    <t>"R3" 228</t>
  </si>
  <si>
    <t>12</t>
  </si>
  <si>
    <t>M</t>
  </si>
  <si>
    <t>58522150</t>
  </si>
  <si>
    <t>cement portlandský směsný CEM II 32,5MPa</t>
  </si>
  <si>
    <t>t</t>
  </si>
  <si>
    <t>609564121</t>
  </si>
  <si>
    <t>450*0,01 'Přepočtené koeficientem množství</t>
  </si>
  <si>
    <t>13</t>
  </si>
  <si>
    <t>564752111</t>
  </si>
  <si>
    <t>Podklad z vibrovaného štěrku VŠ tl 150 mm</t>
  </si>
  <si>
    <t>-1507561506</t>
  </si>
  <si>
    <t>Podklad VŠ pod komunikace pro pěší:</t>
  </si>
  <si>
    <t>14</t>
  </si>
  <si>
    <t>564851013</t>
  </si>
  <si>
    <t>Podklad ze štěrkodrtě ŠD plochy do 100 m2 tl 170 mm</t>
  </si>
  <si>
    <t>-964575953</t>
  </si>
  <si>
    <t>Podklad ŠD pod komunikace pro pěší:</t>
  </si>
  <si>
    <t>567521111</t>
  </si>
  <si>
    <t>Recyklace podkladu za studena na místě - rozpojení a reprofilace tl přes 150 do 200 mm do 1000 m2</t>
  </si>
  <si>
    <t>1923666900</t>
  </si>
  <si>
    <t>Rozpojení a reprofilace plochy:</t>
  </si>
  <si>
    <t>16</t>
  </si>
  <si>
    <t>567533111</t>
  </si>
  <si>
    <t>Recyklace podkladu za studena na místě-promísení s cementem, zeolitem, minerály tl do 250 mm pl do 1000 m2</t>
  </si>
  <si>
    <t>-2133360037</t>
  </si>
  <si>
    <t>17</t>
  </si>
  <si>
    <t>58521130</t>
  </si>
  <si>
    <t>cement portlandský CEM I 42,5MPa</t>
  </si>
  <si>
    <t>-305826260</t>
  </si>
  <si>
    <t>1734*0,01 'Přepočtené koeficientem množství</t>
  </si>
  <si>
    <t>18</t>
  </si>
  <si>
    <t>573211107</t>
  </si>
  <si>
    <t>Postřik živičný spojovací z asfaltu v množství 0,30 kg/m2</t>
  </si>
  <si>
    <t>954692836</t>
  </si>
  <si>
    <t>Dopravní plochy:</t>
  </si>
  <si>
    <t>19</t>
  </si>
  <si>
    <t>577135111</t>
  </si>
  <si>
    <t>Asfaltový beton vrstva obrusná ACO 16 (ABH) tl 40 mm š do 3 m z nemodifikovaného asfaltu</t>
  </si>
  <si>
    <t>2064790427</t>
  </si>
  <si>
    <t>20</t>
  </si>
  <si>
    <t>577145112</t>
  </si>
  <si>
    <t>Asfaltový beton vrstva ložní ACL 16 (ABH) tl 50 mm š do 3 m z nemodifikovaného asfaltu</t>
  </si>
  <si>
    <t>-692140654</t>
  </si>
  <si>
    <t>596211111</t>
  </si>
  <si>
    <t>Kladení zámkové dlažby komunikací pro pěší ručně tl 60 mm skupiny A pl přes 50 do 100 m2</t>
  </si>
  <si>
    <t>-647533171</t>
  </si>
  <si>
    <t>Zámková dlažba komunikace pro pěší:</t>
  </si>
  <si>
    <t>22</t>
  </si>
  <si>
    <t>59245015</t>
  </si>
  <si>
    <t>dlažba zámková tvaru I 200x165x60mm přírodní</t>
  </si>
  <si>
    <t>-329762713</t>
  </si>
  <si>
    <t>222*1,03 'Přepočtené koeficientem množství</t>
  </si>
  <si>
    <t>Trubní vedení</t>
  </si>
  <si>
    <t>23</t>
  </si>
  <si>
    <t>895941343</t>
  </si>
  <si>
    <t>Osazení vpusti uliční DN 500 z betonových dílců dno vysoké s kalištěm</t>
  </si>
  <si>
    <t>kus</t>
  </si>
  <si>
    <t>653648011</t>
  </si>
  <si>
    <t>24</t>
  </si>
  <si>
    <t>59224470</t>
  </si>
  <si>
    <t>vpusť uliční DN 500 kaliště vysoké 500/525x65mm</t>
  </si>
  <si>
    <t>288842963</t>
  </si>
  <si>
    <t>25</t>
  </si>
  <si>
    <t>899231111</t>
  </si>
  <si>
    <t>Výšková úprava uličního vstupu nebo vpusti do 200 mm zvýšením mříže</t>
  </si>
  <si>
    <t>-1104057028</t>
  </si>
  <si>
    <t>Ostatní konstrukce a práce, bourání</t>
  </si>
  <si>
    <t>26</t>
  </si>
  <si>
    <t>914111111</t>
  </si>
  <si>
    <t>Montáž svislé dopravní značky do velikosti 1 m2 objímkami na sloupek nebo konzolu</t>
  </si>
  <si>
    <t>871887632</t>
  </si>
  <si>
    <t>27</t>
  </si>
  <si>
    <t>40445621</t>
  </si>
  <si>
    <t>informativní značky provozní IP1-IP3, IP4b-IP7, IP10a, b 500x500mm</t>
  </si>
  <si>
    <t>1538710110</t>
  </si>
  <si>
    <t>28</t>
  </si>
  <si>
    <t>914111121</t>
  </si>
  <si>
    <t>Montáž svislé dopravní značky do velikosti 2 m2 objímkami na sloupek nebo konzolu</t>
  </si>
  <si>
    <t>942575935</t>
  </si>
  <si>
    <t>29</t>
  </si>
  <si>
    <t>40445627</t>
  </si>
  <si>
    <t>informativní značky provozní IP14-IP29, IP31 1000x1500mm</t>
  </si>
  <si>
    <t>220323308</t>
  </si>
  <si>
    <t>30</t>
  </si>
  <si>
    <t>914211111</t>
  </si>
  <si>
    <t>Montáž svislé dopravní značky velkoplošné velikosti do 6 m2</t>
  </si>
  <si>
    <t>603019358</t>
  </si>
  <si>
    <t>31</t>
  </si>
  <si>
    <t>915491212</t>
  </si>
  <si>
    <t>Osazení vodícího proužku z betonových desek do betonového lože tl do 100 mm š proužku 500 mm</t>
  </si>
  <si>
    <t>-1738083514</t>
  </si>
  <si>
    <t>Hmatný pás mezi komunikací pro pěší a pro pohyb vozidel</t>
  </si>
  <si>
    <t>"CH6" 102</t>
  </si>
  <si>
    <t>"CH7" 92</t>
  </si>
  <si>
    <t>32</t>
  </si>
  <si>
    <t>23241002</t>
  </si>
  <si>
    <t>linie vodicí pro orientaci nevidomých na přechodu bílá š 170mm</t>
  </si>
  <si>
    <t>-451465226</t>
  </si>
  <si>
    <t>194*2,04 'Přepočtené koeficientem množství</t>
  </si>
  <si>
    <t>33</t>
  </si>
  <si>
    <t>916231112</t>
  </si>
  <si>
    <t>Osazení chodníkového obrubníku betonového ležatého bez boční opěry do lože z betonu prostého</t>
  </si>
  <si>
    <t>-79281773</t>
  </si>
  <si>
    <t xml:space="preserve">Oruba mezi komunikací pro pěší a pro pohyb vozidel </t>
  </si>
  <si>
    <t>"R3" 46</t>
  </si>
  <si>
    <t>34</t>
  </si>
  <si>
    <t>59217017</t>
  </si>
  <si>
    <t>obrubník betonový chodníkový 1000x100x250mm</t>
  </si>
  <si>
    <t>-540891943</t>
  </si>
  <si>
    <t>240*1,02 'Přepočtené koeficientem množství</t>
  </si>
  <si>
    <t>35</t>
  </si>
  <si>
    <t>916231212</t>
  </si>
  <si>
    <t>Osazení chodníkového obrubníku betonového stojatého bez boční opěry do lože z betonu prostého</t>
  </si>
  <si>
    <t>-1348812707</t>
  </si>
  <si>
    <t>Obruby u chodníků výšky více jak 80 mm nad úroveň</t>
  </si>
  <si>
    <t>"CH7" 89</t>
  </si>
  <si>
    <t>"R3" 33+8+25</t>
  </si>
  <si>
    <t>36</t>
  </si>
  <si>
    <t>59217019</t>
  </si>
  <si>
    <t>obrubník betonový chodníkový 1000x100x200mm</t>
  </si>
  <si>
    <t>-1444734868</t>
  </si>
  <si>
    <t>37</t>
  </si>
  <si>
    <t>916991121</t>
  </si>
  <si>
    <t>Lože pod obrubníky, krajníky nebo obruby z dlažebních kostek z betonu prostého</t>
  </si>
  <si>
    <t>-254031698</t>
  </si>
  <si>
    <t>Lože pod žlaby:</t>
  </si>
  <si>
    <t>"R1" (16+110)*0,60*0,20</t>
  </si>
  <si>
    <t>38</t>
  </si>
  <si>
    <t>935111211</t>
  </si>
  <si>
    <t>Osazení příkopového žlabu do štěrkopísku tl 100 mm z betonových tvárnic š 800 mm</t>
  </si>
  <si>
    <t>923385472</t>
  </si>
  <si>
    <t>Prefabrikované žlaby:</t>
  </si>
  <si>
    <t>"R1" (16+110)</t>
  </si>
  <si>
    <t>39</t>
  </si>
  <si>
    <t>59227029</t>
  </si>
  <si>
    <t>žlabovka příkopová betonová 500x680x60mm</t>
  </si>
  <si>
    <t>271277612</t>
  </si>
  <si>
    <t>998</t>
  </si>
  <si>
    <t>Přesun hmot</t>
  </si>
  <si>
    <t>40</t>
  </si>
  <si>
    <t>998225111</t>
  </si>
  <si>
    <t>Přesun hmot pro pozemní komunikace s krytem z kamene, monolitickým betonovým nebo živičným</t>
  </si>
  <si>
    <t>-1346808322</t>
  </si>
  <si>
    <t>VRN</t>
  </si>
  <si>
    <t>Vedlejší rozpočtové náklady</t>
  </si>
  <si>
    <t>VRN2</t>
  </si>
  <si>
    <t>Příprava staveniště</t>
  </si>
  <si>
    <t>41</t>
  </si>
  <si>
    <t>020001000</t>
  </si>
  <si>
    <t>…</t>
  </si>
  <si>
    <t>1024</t>
  </si>
  <si>
    <t>-327762402</t>
  </si>
  <si>
    <t>VRN3</t>
  </si>
  <si>
    <t>Zařízení staveniště</t>
  </si>
  <si>
    <t>42</t>
  </si>
  <si>
    <t>030001000</t>
  </si>
  <si>
    <t>1339296232</t>
  </si>
  <si>
    <t>VRN7</t>
  </si>
  <si>
    <t>Provozní vlivy</t>
  </si>
  <si>
    <t>43</t>
  </si>
  <si>
    <t>070001000</t>
  </si>
  <si>
    <t>-2001754568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</si>
</sst>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8" t="s">
        <v>14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2"/>
      <c r="AQ5" s="22"/>
      <c r="AR5" s="20"/>
      <c r="BE5" s="245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0" t="s">
        <v>17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22"/>
      <c r="AQ6" s="22"/>
      <c r="AR6" s="20"/>
      <c r="BE6" s="24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6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6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6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46"/>
      <c r="BS10" s="17" t="s">
        <v>6</v>
      </c>
    </row>
    <row r="11" spans="1:74" s="1" customFormat="1" ht="18.4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46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6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46"/>
      <c r="BS13" s="17" t="s">
        <v>6</v>
      </c>
    </row>
    <row r="14" spans="1:74" ht="13.2">
      <c r="B14" s="21"/>
      <c r="C14" s="22"/>
      <c r="D14" s="22"/>
      <c r="E14" s="251" t="s">
        <v>31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46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6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6"/>
      <c r="BS16" s="17" t="s">
        <v>4</v>
      </c>
    </row>
    <row r="17" spans="1:71" s="1" customFormat="1" ht="18.45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46"/>
      <c r="BS17" s="17" t="s">
        <v>34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6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36</v>
      </c>
      <c r="AO19" s="22"/>
      <c r="AP19" s="22"/>
      <c r="AQ19" s="22"/>
      <c r="AR19" s="20"/>
      <c r="BE19" s="246"/>
      <c r="BS19" s="17" t="s">
        <v>6</v>
      </c>
    </row>
    <row r="20" spans="1:71" s="1" customFormat="1" ht="18.45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37</v>
      </c>
      <c r="AO20" s="22"/>
      <c r="AP20" s="22"/>
      <c r="AQ20" s="22"/>
      <c r="AR20" s="20"/>
      <c r="BE20" s="246"/>
      <c r="BS20" s="17" t="s">
        <v>34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6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6"/>
    </row>
    <row r="23" spans="1:71" s="1" customFormat="1" ht="16.5" customHeight="1">
      <c r="B23" s="21"/>
      <c r="C23" s="22"/>
      <c r="D23" s="22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22"/>
      <c r="AP23" s="22"/>
      <c r="AQ23" s="22"/>
      <c r="AR23" s="20"/>
      <c r="BE23" s="246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6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6"/>
    </row>
    <row r="26" spans="1:71" s="2" customFormat="1" ht="25.95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4">
        <f>ROUND(AG94,2)</f>
        <v>0</v>
      </c>
      <c r="AL26" s="255"/>
      <c r="AM26" s="255"/>
      <c r="AN26" s="255"/>
      <c r="AO26" s="255"/>
      <c r="AP26" s="36"/>
      <c r="AQ26" s="36"/>
      <c r="AR26" s="39"/>
      <c r="BE26" s="246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6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6" t="s">
        <v>40</v>
      </c>
      <c r="M28" s="256"/>
      <c r="N28" s="256"/>
      <c r="O28" s="256"/>
      <c r="P28" s="256"/>
      <c r="Q28" s="36"/>
      <c r="R28" s="36"/>
      <c r="S28" s="36"/>
      <c r="T28" s="36"/>
      <c r="U28" s="36"/>
      <c r="V28" s="36"/>
      <c r="W28" s="256" t="s">
        <v>41</v>
      </c>
      <c r="X28" s="256"/>
      <c r="Y28" s="256"/>
      <c r="Z28" s="256"/>
      <c r="AA28" s="256"/>
      <c r="AB28" s="256"/>
      <c r="AC28" s="256"/>
      <c r="AD28" s="256"/>
      <c r="AE28" s="256"/>
      <c r="AF28" s="36"/>
      <c r="AG28" s="36"/>
      <c r="AH28" s="36"/>
      <c r="AI28" s="36"/>
      <c r="AJ28" s="36"/>
      <c r="AK28" s="256" t="s">
        <v>42</v>
      </c>
      <c r="AL28" s="256"/>
      <c r="AM28" s="256"/>
      <c r="AN28" s="256"/>
      <c r="AO28" s="256"/>
      <c r="AP28" s="36"/>
      <c r="AQ28" s="36"/>
      <c r="AR28" s="39"/>
      <c r="BE28" s="246"/>
    </row>
    <row r="29" spans="1:71" s="3" customFormat="1" ht="14.4" customHeight="1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259">
        <v>0.21</v>
      </c>
      <c r="M29" s="258"/>
      <c r="N29" s="258"/>
      <c r="O29" s="258"/>
      <c r="P29" s="258"/>
      <c r="Q29" s="41"/>
      <c r="R29" s="41"/>
      <c r="S29" s="41"/>
      <c r="T29" s="41"/>
      <c r="U29" s="41"/>
      <c r="V29" s="41"/>
      <c r="W29" s="257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41"/>
      <c r="AG29" s="41"/>
      <c r="AH29" s="41"/>
      <c r="AI29" s="41"/>
      <c r="AJ29" s="41"/>
      <c r="AK29" s="257">
        <f>ROUND(AV94, 2)</f>
        <v>0</v>
      </c>
      <c r="AL29" s="258"/>
      <c r="AM29" s="258"/>
      <c r="AN29" s="258"/>
      <c r="AO29" s="258"/>
      <c r="AP29" s="41"/>
      <c r="AQ29" s="41"/>
      <c r="AR29" s="42"/>
      <c r="BE29" s="247"/>
    </row>
    <row r="30" spans="1:71" s="3" customFormat="1" ht="14.4" customHeight="1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259">
        <v>0.15</v>
      </c>
      <c r="M30" s="258"/>
      <c r="N30" s="258"/>
      <c r="O30" s="258"/>
      <c r="P30" s="258"/>
      <c r="Q30" s="41"/>
      <c r="R30" s="41"/>
      <c r="S30" s="41"/>
      <c r="T30" s="41"/>
      <c r="U30" s="41"/>
      <c r="V30" s="41"/>
      <c r="W30" s="257">
        <f>ROUND(BA94,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41"/>
      <c r="AG30" s="41"/>
      <c r="AH30" s="41"/>
      <c r="AI30" s="41"/>
      <c r="AJ30" s="41"/>
      <c r="AK30" s="257">
        <f>ROUND(AW94, 2)</f>
        <v>0</v>
      </c>
      <c r="AL30" s="258"/>
      <c r="AM30" s="258"/>
      <c r="AN30" s="258"/>
      <c r="AO30" s="258"/>
      <c r="AP30" s="41"/>
      <c r="AQ30" s="41"/>
      <c r="AR30" s="42"/>
      <c r="BE30" s="247"/>
    </row>
    <row r="31" spans="1:71" s="3" customFormat="1" ht="14.4" hidden="1" customHeight="1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259">
        <v>0.21</v>
      </c>
      <c r="M31" s="258"/>
      <c r="N31" s="258"/>
      <c r="O31" s="258"/>
      <c r="P31" s="258"/>
      <c r="Q31" s="41"/>
      <c r="R31" s="41"/>
      <c r="S31" s="41"/>
      <c r="T31" s="41"/>
      <c r="U31" s="41"/>
      <c r="V31" s="41"/>
      <c r="W31" s="257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41"/>
      <c r="AG31" s="41"/>
      <c r="AH31" s="41"/>
      <c r="AI31" s="41"/>
      <c r="AJ31" s="41"/>
      <c r="AK31" s="257">
        <v>0</v>
      </c>
      <c r="AL31" s="258"/>
      <c r="AM31" s="258"/>
      <c r="AN31" s="258"/>
      <c r="AO31" s="258"/>
      <c r="AP31" s="41"/>
      <c r="AQ31" s="41"/>
      <c r="AR31" s="42"/>
      <c r="BE31" s="247"/>
    </row>
    <row r="32" spans="1:71" s="3" customFormat="1" ht="14.4" hidden="1" customHeight="1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259">
        <v>0.15</v>
      </c>
      <c r="M32" s="258"/>
      <c r="N32" s="258"/>
      <c r="O32" s="258"/>
      <c r="P32" s="258"/>
      <c r="Q32" s="41"/>
      <c r="R32" s="41"/>
      <c r="S32" s="41"/>
      <c r="T32" s="41"/>
      <c r="U32" s="41"/>
      <c r="V32" s="41"/>
      <c r="W32" s="257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41"/>
      <c r="AG32" s="41"/>
      <c r="AH32" s="41"/>
      <c r="AI32" s="41"/>
      <c r="AJ32" s="41"/>
      <c r="AK32" s="257">
        <v>0</v>
      </c>
      <c r="AL32" s="258"/>
      <c r="AM32" s="258"/>
      <c r="AN32" s="258"/>
      <c r="AO32" s="258"/>
      <c r="AP32" s="41"/>
      <c r="AQ32" s="41"/>
      <c r="AR32" s="42"/>
      <c r="BE32" s="247"/>
    </row>
    <row r="33" spans="1:57" s="3" customFormat="1" ht="14.4" hidden="1" customHeight="1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259">
        <v>0</v>
      </c>
      <c r="M33" s="258"/>
      <c r="N33" s="258"/>
      <c r="O33" s="258"/>
      <c r="P33" s="258"/>
      <c r="Q33" s="41"/>
      <c r="R33" s="41"/>
      <c r="S33" s="41"/>
      <c r="T33" s="41"/>
      <c r="U33" s="41"/>
      <c r="V33" s="41"/>
      <c r="W33" s="257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41"/>
      <c r="AG33" s="41"/>
      <c r="AH33" s="41"/>
      <c r="AI33" s="41"/>
      <c r="AJ33" s="41"/>
      <c r="AK33" s="257">
        <v>0</v>
      </c>
      <c r="AL33" s="258"/>
      <c r="AM33" s="258"/>
      <c r="AN33" s="258"/>
      <c r="AO33" s="258"/>
      <c r="AP33" s="41"/>
      <c r="AQ33" s="41"/>
      <c r="AR33" s="42"/>
      <c r="BE33" s="247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6"/>
    </row>
    <row r="35" spans="1:57" s="2" customFormat="1" ht="25.95" customHeight="1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260" t="s">
        <v>51</v>
      </c>
      <c r="Y35" s="261"/>
      <c r="Z35" s="261"/>
      <c r="AA35" s="261"/>
      <c r="AB35" s="261"/>
      <c r="AC35" s="45"/>
      <c r="AD35" s="45"/>
      <c r="AE35" s="45"/>
      <c r="AF35" s="45"/>
      <c r="AG35" s="45"/>
      <c r="AH35" s="45"/>
      <c r="AI35" s="45"/>
      <c r="AJ35" s="45"/>
      <c r="AK35" s="262">
        <f>SUM(AK26:AK33)</f>
        <v>0</v>
      </c>
      <c r="AL35" s="261"/>
      <c r="AM35" s="261"/>
      <c r="AN35" s="261"/>
      <c r="AO35" s="263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53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0.199999999999999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0.199999999999999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0.199999999999999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0.199999999999999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0.199999999999999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0.199999999999999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0.199999999999999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0.199999999999999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0.199999999999999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0.19999999999999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.2">
      <c r="A60" s="34"/>
      <c r="B60" s="35"/>
      <c r="C60" s="36"/>
      <c r="D60" s="52" t="s">
        <v>54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55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54</v>
      </c>
      <c r="AI60" s="38"/>
      <c r="AJ60" s="38"/>
      <c r="AK60" s="38"/>
      <c r="AL60" s="38"/>
      <c r="AM60" s="52" t="s">
        <v>55</v>
      </c>
      <c r="AN60" s="38"/>
      <c r="AO60" s="38"/>
      <c r="AP60" s="36"/>
      <c r="AQ60" s="36"/>
      <c r="AR60" s="39"/>
      <c r="BE60" s="34"/>
    </row>
    <row r="61" spans="1:57" ht="10.199999999999999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0.199999999999999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0.199999999999999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.2">
      <c r="A64" s="34"/>
      <c r="B64" s="35"/>
      <c r="C64" s="36"/>
      <c r="D64" s="49" t="s">
        <v>56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57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0.199999999999999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0.199999999999999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0.199999999999999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0.199999999999999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0.19999999999999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0.199999999999999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0.199999999999999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0.199999999999999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0.199999999999999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0.199999999999999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.2">
      <c r="A75" s="34"/>
      <c r="B75" s="35"/>
      <c r="C75" s="36"/>
      <c r="D75" s="52" t="s">
        <v>54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55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54</v>
      </c>
      <c r="AI75" s="38"/>
      <c r="AJ75" s="38"/>
      <c r="AK75" s="38"/>
      <c r="AL75" s="38"/>
      <c r="AM75" s="52" t="s">
        <v>55</v>
      </c>
      <c r="AN75" s="38"/>
      <c r="AO75" s="38"/>
      <c r="AP75" s="36"/>
      <c r="AQ75" s="36"/>
      <c r="AR75" s="39"/>
      <c r="BE75" s="34"/>
    </row>
    <row r="76" spans="1:57" s="2" customFormat="1" ht="10.199999999999999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" customHeight="1">
      <c r="A82" s="34"/>
      <c r="B82" s="35"/>
      <c r="C82" s="23" t="s">
        <v>58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03/2022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4" t="str">
        <f>K6</f>
        <v>Revitalizace komunikací MMN a.s. Jilemnice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265"/>
      <c r="AL85" s="265"/>
      <c r="AM85" s="265"/>
      <c r="AN85" s="265"/>
      <c r="AO85" s="265"/>
      <c r="AP85" s="63"/>
      <c r="AQ85" s="63"/>
      <c r="AR85" s="64"/>
    </row>
    <row r="86" spans="1:90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Jilemnice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6" t="str">
        <f>IF(AN8= "","",AN8)</f>
        <v>13. 6. 2022</v>
      </c>
      <c r="AN87" s="266"/>
      <c r="AO87" s="36"/>
      <c r="AP87" s="36"/>
      <c r="AQ87" s="36"/>
      <c r="AR87" s="39"/>
      <c r="BE87" s="34"/>
    </row>
    <row r="88" spans="1:90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25.65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MMN a.s.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67" t="str">
        <f>IF(E17="","",E17)</f>
        <v>Designbüro EK - entwirft krankenhauser s.r.o</v>
      </c>
      <c r="AN89" s="268"/>
      <c r="AO89" s="268"/>
      <c r="AP89" s="268"/>
      <c r="AQ89" s="36"/>
      <c r="AR89" s="39"/>
      <c r="AS89" s="269" t="s">
        <v>59</v>
      </c>
      <c r="AT89" s="27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25.65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67" t="str">
        <f>IF(E20="","",E20)</f>
        <v>Designbüro EK - entwirft krankenhauser s.r.o</v>
      </c>
      <c r="AN90" s="268"/>
      <c r="AO90" s="268"/>
      <c r="AP90" s="268"/>
      <c r="AQ90" s="36"/>
      <c r="AR90" s="39"/>
      <c r="AS90" s="271"/>
      <c r="AT90" s="27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3"/>
      <c r="AT91" s="27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75" t="s">
        <v>60</v>
      </c>
      <c r="D92" s="276"/>
      <c r="E92" s="276"/>
      <c r="F92" s="276"/>
      <c r="G92" s="276"/>
      <c r="H92" s="73"/>
      <c r="I92" s="277" t="s">
        <v>61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78" t="s">
        <v>62</v>
      </c>
      <c r="AH92" s="276"/>
      <c r="AI92" s="276"/>
      <c r="AJ92" s="276"/>
      <c r="AK92" s="276"/>
      <c r="AL92" s="276"/>
      <c r="AM92" s="276"/>
      <c r="AN92" s="277" t="s">
        <v>63</v>
      </c>
      <c r="AO92" s="276"/>
      <c r="AP92" s="279"/>
      <c r="AQ92" s="74" t="s">
        <v>64</v>
      </c>
      <c r="AR92" s="39"/>
      <c r="AS92" s="75" t="s">
        <v>65</v>
      </c>
      <c r="AT92" s="76" t="s">
        <v>66</v>
      </c>
      <c r="AU92" s="76" t="s">
        <v>67</v>
      </c>
      <c r="AV92" s="76" t="s">
        <v>68</v>
      </c>
      <c r="AW92" s="76" t="s">
        <v>69</v>
      </c>
      <c r="AX92" s="76" t="s">
        <v>70</v>
      </c>
      <c r="AY92" s="76" t="s">
        <v>71</v>
      </c>
      <c r="AZ92" s="76" t="s">
        <v>72</v>
      </c>
      <c r="BA92" s="76" t="s">
        <v>73</v>
      </c>
      <c r="BB92" s="76" t="s">
        <v>74</v>
      </c>
      <c r="BC92" s="76" t="s">
        <v>75</v>
      </c>
      <c r="BD92" s="77" t="s">
        <v>76</v>
      </c>
      <c r="BE92" s="34"/>
    </row>
    <row r="93" spans="1:90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" customHeight="1">
      <c r="B94" s="81"/>
      <c r="C94" s="82" t="s">
        <v>77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3">
        <f>ROUND(AG95,2)</f>
        <v>0</v>
      </c>
      <c r="AH94" s="283"/>
      <c r="AI94" s="283"/>
      <c r="AJ94" s="283"/>
      <c r="AK94" s="283"/>
      <c r="AL94" s="283"/>
      <c r="AM94" s="283"/>
      <c r="AN94" s="284">
        <f>SUM(AG94,AT94)</f>
        <v>0</v>
      </c>
      <c r="AO94" s="284"/>
      <c r="AP94" s="284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78</v>
      </c>
      <c r="BT94" s="91" t="s">
        <v>79</v>
      </c>
      <c r="BV94" s="91" t="s">
        <v>80</v>
      </c>
      <c r="BW94" s="91" t="s">
        <v>5</v>
      </c>
      <c r="BX94" s="91" t="s">
        <v>81</v>
      </c>
      <c r="CL94" s="91" t="s">
        <v>1</v>
      </c>
    </row>
    <row r="95" spans="1:90" s="7" customFormat="1" ht="24.75" customHeight="1">
      <c r="A95" s="92" t="s">
        <v>82</v>
      </c>
      <c r="B95" s="93"/>
      <c r="C95" s="94"/>
      <c r="D95" s="282" t="s">
        <v>14</v>
      </c>
      <c r="E95" s="282"/>
      <c r="F95" s="282"/>
      <c r="G95" s="282"/>
      <c r="H95" s="282"/>
      <c r="I95" s="95"/>
      <c r="J95" s="282" t="s">
        <v>17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0">
        <f>'03-2022 - Revitalizace ko...'!J28</f>
        <v>0</v>
      </c>
      <c r="AH95" s="281"/>
      <c r="AI95" s="281"/>
      <c r="AJ95" s="281"/>
      <c r="AK95" s="281"/>
      <c r="AL95" s="281"/>
      <c r="AM95" s="281"/>
      <c r="AN95" s="280">
        <f>SUM(AG95,AT95)</f>
        <v>0</v>
      </c>
      <c r="AO95" s="281"/>
      <c r="AP95" s="281"/>
      <c r="AQ95" s="96" t="s">
        <v>83</v>
      </c>
      <c r="AR95" s="97"/>
      <c r="AS95" s="98">
        <v>0</v>
      </c>
      <c r="AT95" s="99">
        <f>ROUND(SUM(AV95:AW95),2)</f>
        <v>0</v>
      </c>
      <c r="AU95" s="100">
        <f>'03-2022 - Revitalizace ko...'!P123</f>
        <v>0</v>
      </c>
      <c r="AV95" s="99">
        <f>'03-2022 - Revitalizace ko...'!J31</f>
        <v>0</v>
      </c>
      <c r="AW95" s="99">
        <f>'03-2022 - Revitalizace ko...'!J32</f>
        <v>0</v>
      </c>
      <c r="AX95" s="99">
        <f>'03-2022 - Revitalizace ko...'!J33</f>
        <v>0</v>
      </c>
      <c r="AY95" s="99">
        <f>'03-2022 - Revitalizace ko...'!J34</f>
        <v>0</v>
      </c>
      <c r="AZ95" s="99">
        <f>'03-2022 - Revitalizace ko...'!F31</f>
        <v>0</v>
      </c>
      <c r="BA95" s="99">
        <f>'03-2022 - Revitalizace ko...'!F32</f>
        <v>0</v>
      </c>
      <c r="BB95" s="99">
        <f>'03-2022 - Revitalizace ko...'!F33</f>
        <v>0</v>
      </c>
      <c r="BC95" s="99">
        <f>'03-2022 - Revitalizace ko...'!F34</f>
        <v>0</v>
      </c>
      <c r="BD95" s="101">
        <f>'03-2022 - Revitalizace ko...'!F35</f>
        <v>0</v>
      </c>
      <c r="BT95" s="102" t="s">
        <v>84</v>
      </c>
      <c r="BU95" s="102" t="s">
        <v>85</v>
      </c>
      <c r="BV95" s="102" t="s">
        <v>80</v>
      </c>
      <c r="BW95" s="102" t="s">
        <v>5</v>
      </c>
      <c r="BX95" s="102" t="s">
        <v>81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zAI2lW9tBbLLkp+9z6GEXzjy0jwWXmlMkKq+g69kZdVz+WkTxBvYK1/f5oMWBQzXMnZ9WpBPxPrewEC4ZqQ2nQ==" saltValue="gVzLFMi2w7BiINt57r5pwXLHrvX9a0oCnfAguVV0NulH2WDi8QfWT/lgeVnNdHG7f9XsgGnKdmaIFvGuMErW4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3-2022 - Revitalizace k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3"/>
  <sheetViews>
    <sheetView showGridLines="0" topLeftCell="A276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5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0"/>
      <c r="AT3" s="17" t="s">
        <v>86</v>
      </c>
    </row>
    <row r="4" spans="1:46" s="1" customFormat="1" ht="24.9" customHeight="1">
      <c r="B4" s="20"/>
      <c r="D4" s="105" t="s">
        <v>87</v>
      </c>
      <c r="L4" s="20"/>
      <c r="M4" s="106" t="s">
        <v>10</v>
      </c>
      <c r="AT4" s="17" t="s">
        <v>4</v>
      </c>
    </row>
    <row r="5" spans="1:46" s="1" customFormat="1" ht="6.9" customHeight="1">
      <c r="B5" s="20"/>
      <c r="L5" s="20"/>
    </row>
    <row r="6" spans="1:46" s="2" customFormat="1" ht="12" customHeight="1">
      <c r="A6" s="34"/>
      <c r="B6" s="39"/>
      <c r="C6" s="34"/>
      <c r="D6" s="107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286" t="s">
        <v>17</v>
      </c>
      <c r="F7" s="287"/>
      <c r="G7" s="287"/>
      <c r="H7" s="287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0.199999999999999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7" t="s">
        <v>18</v>
      </c>
      <c r="E9" s="34"/>
      <c r="F9" s="108" t="s">
        <v>1</v>
      </c>
      <c r="G9" s="34"/>
      <c r="H9" s="34"/>
      <c r="I9" s="107" t="s">
        <v>19</v>
      </c>
      <c r="J9" s="108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7" t="s">
        <v>20</v>
      </c>
      <c r="E10" s="34"/>
      <c r="F10" s="108" t="s">
        <v>21</v>
      </c>
      <c r="G10" s="34"/>
      <c r="H10" s="34"/>
      <c r="I10" s="107" t="s">
        <v>22</v>
      </c>
      <c r="J10" s="109" t="str">
        <f>'Rekapitulace stavby'!AN8</f>
        <v>13. 6. 2022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8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24</v>
      </c>
      <c r="E12" s="34"/>
      <c r="F12" s="34"/>
      <c r="G12" s="34"/>
      <c r="H12" s="34"/>
      <c r="I12" s="107" t="s">
        <v>25</v>
      </c>
      <c r="J12" s="108" t="s">
        <v>26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8" t="s">
        <v>27</v>
      </c>
      <c r="F13" s="34"/>
      <c r="G13" s="34"/>
      <c r="H13" s="34"/>
      <c r="I13" s="107" t="s">
        <v>28</v>
      </c>
      <c r="J13" s="108" t="s">
        <v>29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7" t="s">
        <v>30</v>
      </c>
      <c r="E15" s="34"/>
      <c r="F15" s="34"/>
      <c r="G15" s="34"/>
      <c r="H15" s="34"/>
      <c r="I15" s="107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288" t="str">
        <f>'Rekapitulace stavby'!E14</f>
        <v>Vyplň údaj</v>
      </c>
      <c r="F16" s="289"/>
      <c r="G16" s="289"/>
      <c r="H16" s="289"/>
      <c r="I16" s="107" t="s">
        <v>28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7" t="s">
        <v>32</v>
      </c>
      <c r="E18" s="34"/>
      <c r="F18" s="34"/>
      <c r="G18" s="34"/>
      <c r="H18" s="34"/>
      <c r="I18" s="107" t="s">
        <v>25</v>
      </c>
      <c r="J18" s="108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8" t="s">
        <v>33</v>
      </c>
      <c r="F19" s="34"/>
      <c r="G19" s="34"/>
      <c r="H19" s="34"/>
      <c r="I19" s="107" t="s">
        <v>28</v>
      </c>
      <c r="J19" s="108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7" t="s">
        <v>35</v>
      </c>
      <c r="E21" s="34"/>
      <c r="F21" s="34"/>
      <c r="G21" s="34"/>
      <c r="H21" s="34"/>
      <c r="I21" s="107" t="s">
        <v>25</v>
      </c>
      <c r="J21" s="108" t="s">
        <v>36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8" t="s">
        <v>33</v>
      </c>
      <c r="F22" s="34"/>
      <c r="G22" s="34"/>
      <c r="H22" s="34"/>
      <c r="I22" s="107" t="s">
        <v>28</v>
      </c>
      <c r="J22" s="108" t="s">
        <v>37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7" t="s">
        <v>38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0"/>
      <c r="B25" s="111"/>
      <c r="C25" s="110"/>
      <c r="D25" s="110"/>
      <c r="E25" s="290" t="s">
        <v>1</v>
      </c>
      <c r="F25" s="290"/>
      <c r="G25" s="290"/>
      <c r="H25" s="290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113"/>
      <c r="E27" s="113"/>
      <c r="F27" s="113"/>
      <c r="G27" s="113"/>
      <c r="H27" s="113"/>
      <c r="I27" s="113"/>
      <c r="J27" s="113"/>
      <c r="K27" s="113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4" t="s">
        <v>39</v>
      </c>
      <c r="E28" s="34"/>
      <c r="F28" s="34"/>
      <c r="G28" s="34"/>
      <c r="H28" s="34"/>
      <c r="I28" s="34"/>
      <c r="J28" s="115">
        <f>ROUND(J123,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" customHeight="1">
      <c r="A30" s="34"/>
      <c r="B30" s="39"/>
      <c r="C30" s="34"/>
      <c r="D30" s="34"/>
      <c r="E30" s="34"/>
      <c r="F30" s="116" t="s">
        <v>41</v>
      </c>
      <c r="G30" s="34"/>
      <c r="H30" s="34"/>
      <c r="I30" s="116" t="s">
        <v>40</v>
      </c>
      <c r="J30" s="116" t="s">
        <v>42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" customHeight="1">
      <c r="A31" s="34"/>
      <c r="B31" s="39"/>
      <c r="C31" s="34"/>
      <c r="D31" s="117" t="s">
        <v>43</v>
      </c>
      <c r="E31" s="107" t="s">
        <v>44</v>
      </c>
      <c r="F31" s="118">
        <f>ROUND((SUM(BE123:BE272)),  2)</f>
        <v>0</v>
      </c>
      <c r="G31" s="34"/>
      <c r="H31" s="34"/>
      <c r="I31" s="119">
        <v>0.21</v>
      </c>
      <c r="J31" s="118">
        <f>ROUND(((SUM(BE123:BE272))*I31),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107" t="s">
        <v>45</v>
      </c>
      <c r="F32" s="118">
        <f>ROUND((SUM(BF123:BF272)),  2)</f>
        <v>0</v>
      </c>
      <c r="G32" s="34"/>
      <c r="H32" s="34"/>
      <c r="I32" s="119">
        <v>0.15</v>
      </c>
      <c r="J32" s="118">
        <f>ROUND(((SUM(BF123:BF272))*I32),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34"/>
      <c r="E33" s="107" t="s">
        <v>46</v>
      </c>
      <c r="F33" s="118">
        <f>ROUND((SUM(BG123:BG272)),  2)</f>
        <v>0</v>
      </c>
      <c r="G33" s="34"/>
      <c r="H33" s="34"/>
      <c r="I33" s="119">
        <v>0.21</v>
      </c>
      <c r="J33" s="118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7" t="s">
        <v>47</v>
      </c>
      <c r="F34" s="118">
        <f>ROUND((SUM(BH123:BH272)),  2)</f>
        <v>0</v>
      </c>
      <c r="G34" s="34"/>
      <c r="H34" s="34"/>
      <c r="I34" s="119">
        <v>0.15</v>
      </c>
      <c r="J34" s="118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7" t="s">
        <v>48</v>
      </c>
      <c r="F35" s="118">
        <f>ROUND((SUM(BI123:BI272)),  2)</f>
        <v>0</v>
      </c>
      <c r="G35" s="34"/>
      <c r="H35" s="34"/>
      <c r="I35" s="119">
        <v>0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0"/>
      <c r="D37" s="121" t="s">
        <v>49</v>
      </c>
      <c r="E37" s="122"/>
      <c r="F37" s="122"/>
      <c r="G37" s="123" t="s">
        <v>50</v>
      </c>
      <c r="H37" s="124" t="s">
        <v>51</v>
      </c>
      <c r="I37" s="122"/>
      <c r="J37" s="125">
        <f>SUM(J28:J35)</f>
        <v>0</v>
      </c>
      <c r="K37" s="126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" customHeight="1">
      <c r="B39" s="20"/>
      <c r="L39" s="20"/>
    </row>
    <row r="40" spans="1:31" s="1" customFormat="1" ht="14.4" customHeight="1">
      <c r="B40" s="20"/>
      <c r="L40" s="20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27" t="s">
        <v>52</v>
      </c>
      <c r="E50" s="128"/>
      <c r="F50" s="128"/>
      <c r="G50" s="127" t="s">
        <v>53</v>
      </c>
      <c r="H50" s="128"/>
      <c r="I50" s="128"/>
      <c r="J50" s="128"/>
      <c r="K50" s="128"/>
      <c r="L50" s="51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4"/>
      <c r="B61" s="39"/>
      <c r="C61" s="34"/>
      <c r="D61" s="129" t="s">
        <v>54</v>
      </c>
      <c r="E61" s="130"/>
      <c r="F61" s="131" t="s">
        <v>55</v>
      </c>
      <c r="G61" s="129" t="s">
        <v>54</v>
      </c>
      <c r="H61" s="130"/>
      <c r="I61" s="130"/>
      <c r="J61" s="132" t="s">
        <v>55</v>
      </c>
      <c r="K61" s="13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4"/>
      <c r="B65" s="39"/>
      <c r="C65" s="34"/>
      <c r="D65" s="127" t="s">
        <v>56</v>
      </c>
      <c r="E65" s="133"/>
      <c r="F65" s="133"/>
      <c r="G65" s="127" t="s">
        <v>57</v>
      </c>
      <c r="H65" s="133"/>
      <c r="I65" s="133"/>
      <c r="J65" s="133"/>
      <c r="K65" s="133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4"/>
      <c r="B76" s="39"/>
      <c r="C76" s="34"/>
      <c r="D76" s="129" t="s">
        <v>54</v>
      </c>
      <c r="E76" s="130"/>
      <c r="F76" s="131" t="s">
        <v>55</v>
      </c>
      <c r="G76" s="129" t="s">
        <v>54</v>
      </c>
      <c r="H76" s="130"/>
      <c r="I76" s="130"/>
      <c r="J76" s="132" t="s">
        <v>55</v>
      </c>
      <c r="K76" s="13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88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64" t="str">
        <f>E7</f>
        <v>Revitalizace komunikací MMN a.s. Jilemnice</v>
      </c>
      <c r="F85" s="291"/>
      <c r="G85" s="291"/>
      <c r="H85" s="29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customHeight="1">
      <c r="A87" s="34"/>
      <c r="B87" s="35"/>
      <c r="C87" s="29" t="s">
        <v>20</v>
      </c>
      <c r="D87" s="36"/>
      <c r="E87" s="36"/>
      <c r="F87" s="27" t="str">
        <f>F10</f>
        <v>Jilemnice</v>
      </c>
      <c r="G87" s="36"/>
      <c r="H87" s="36"/>
      <c r="I87" s="29" t="s">
        <v>22</v>
      </c>
      <c r="J87" s="66" t="str">
        <f>IF(J10="","",J10)</f>
        <v>13. 6. 2022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40.049999999999997" customHeight="1">
      <c r="A89" s="34"/>
      <c r="B89" s="35"/>
      <c r="C89" s="29" t="s">
        <v>24</v>
      </c>
      <c r="D89" s="36"/>
      <c r="E89" s="36"/>
      <c r="F89" s="27" t="str">
        <f>E13</f>
        <v xml:space="preserve">MMN a.s. </v>
      </c>
      <c r="G89" s="36"/>
      <c r="H89" s="36"/>
      <c r="I89" s="29" t="s">
        <v>32</v>
      </c>
      <c r="J89" s="32" t="str">
        <f>E19</f>
        <v>Designbüro EK - entwirft krankenhauser s.r.o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40.049999999999997" customHeight="1">
      <c r="A90" s="34"/>
      <c r="B90" s="35"/>
      <c r="C90" s="29" t="s">
        <v>30</v>
      </c>
      <c r="D90" s="36"/>
      <c r="E90" s="36"/>
      <c r="F90" s="27" t="str">
        <f>IF(E16="","",E16)</f>
        <v>Vyplň údaj</v>
      </c>
      <c r="G90" s="36"/>
      <c r="H90" s="36"/>
      <c r="I90" s="29" t="s">
        <v>35</v>
      </c>
      <c r="J90" s="32" t="str">
        <f>E22</f>
        <v>Designbüro EK - entwirft krankenhauser s.r.o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customHeight="1">
      <c r="A92" s="34"/>
      <c r="B92" s="35"/>
      <c r="C92" s="138" t="s">
        <v>89</v>
      </c>
      <c r="D92" s="139"/>
      <c r="E92" s="139"/>
      <c r="F92" s="139"/>
      <c r="G92" s="139"/>
      <c r="H92" s="139"/>
      <c r="I92" s="139"/>
      <c r="J92" s="140" t="s">
        <v>90</v>
      </c>
      <c r="K92" s="13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8" customHeight="1">
      <c r="A94" s="34"/>
      <c r="B94" s="35"/>
      <c r="C94" s="141" t="s">
        <v>91</v>
      </c>
      <c r="D94" s="36"/>
      <c r="E94" s="36"/>
      <c r="F94" s="36"/>
      <c r="G94" s="36"/>
      <c r="H94" s="36"/>
      <c r="I94" s="36"/>
      <c r="J94" s="84">
        <f>J123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92</v>
      </c>
    </row>
    <row r="95" spans="1:47" s="9" customFormat="1" ht="24.9" customHeight="1">
      <c r="B95" s="142"/>
      <c r="C95" s="143"/>
      <c r="D95" s="144" t="s">
        <v>93</v>
      </c>
      <c r="E95" s="145"/>
      <c r="F95" s="145"/>
      <c r="G95" s="145"/>
      <c r="H95" s="145"/>
      <c r="I95" s="145"/>
      <c r="J95" s="146">
        <f>J124</f>
        <v>0</v>
      </c>
      <c r="K95" s="143"/>
      <c r="L95" s="147"/>
    </row>
    <row r="96" spans="1:47" s="10" customFormat="1" ht="19.95" customHeight="1">
      <c r="B96" s="148"/>
      <c r="C96" s="149"/>
      <c r="D96" s="150" t="s">
        <v>94</v>
      </c>
      <c r="E96" s="151"/>
      <c r="F96" s="151"/>
      <c r="G96" s="151"/>
      <c r="H96" s="151"/>
      <c r="I96" s="151"/>
      <c r="J96" s="152">
        <f>J125</f>
        <v>0</v>
      </c>
      <c r="K96" s="149"/>
      <c r="L96" s="153"/>
    </row>
    <row r="97" spans="1:31" s="10" customFormat="1" ht="19.95" customHeight="1">
      <c r="B97" s="148"/>
      <c r="C97" s="149"/>
      <c r="D97" s="150" t="s">
        <v>95</v>
      </c>
      <c r="E97" s="151"/>
      <c r="F97" s="151"/>
      <c r="G97" s="151"/>
      <c r="H97" s="151"/>
      <c r="I97" s="151"/>
      <c r="J97" s="152">
        <f>J168</f>
        <v>0</v>
      </c>
      <c r="K97" s="149"/>
      <c r="L97" s="153"/>
    </row>
    <row r="98" spans="1:31" s="10" customFormat="1" ht="19.95" customHeight="1">
      <c r="B98" s="148"/>
      <c r="C98" s="149"/>
      <c r="D98" s="150" t="s">
        <v>96</v>
      </c>
      <c r="E98" s="151"/>
      <c r="F98" s="151"/>
      <c r="G98" s="151"/>
      <c r="H98" s="151"/>
      <c r="I98" s="151"/>
      <c r="J98" s="152">
        <f>J172</f>
        <v>0</v>
      </c>
      <c r="K98" s="149"/>
      <c r="L98" s="153"/>
    </row>
    <row r="99" spans="1:31" s="10" customFormat="1" ht="19.95" customHeight="1">
      <c r="B99" s="148"/>
      <c r="C99" s="149"/>
      <c r="D99" s="150" t="s">
        <v>97</v>
      </c>
      <c r="E99" s="151"/>
      <c r="F99" s="151"/>
      <c r="G99" s="151"/>
      <c r="H99" s="151"/>
      <c r="I99" s="151"/>
      <c r="J99" s="152">
        <f>J225</f>
        <v>0</v>
      </c>
      <c r="K99" s="149"/>
      <c r="L99" s="153"/>
    </row>
    <row r="100" spans="1:31" s="10" customFormat="1" ht="19.95" customHeight="1">
      <c r="B100" s="148"/>
      <c r="C100" s="149"/>
      <c r="D100" s="150" t="s">
        <v>98</v>
      </c>
      <c r="E100" s="151"/>
      <c r="F100" s="151"/>
      <c r="G100" s="151"/>
      <c r="H100" s="151"/>
      <c r="I100" s="151"/>
      <c r="J100" s="152">
        <f>J229</f>
        <v>0</v>
      </c>
      <c r="K100" s="149"/>
      <c r="L100" s="153"/>
    </row>
    <row r="101" spans="1:31" s="10" customFormat="1" ht="19.95" customHeight="1">
      <c r="B101" s="148"/>
      <c r="C101" s="149"/>
      <c r="D101" s="150" t="s">
        <v>99</v>
      </c>
      <c r="E101" s="151"/>
      <c r="F101" s="151"/>
      <c r="G101" s="151"/>
      <c r="H101" s="151"/>
      <c r="I101" s="151"/>
      <c r="J101" s="152">
        <f>J264</f>
        <v>0</v>
      </c>
      <c r="K101" s="149"/>
      <c r="L101" s="153"/>
    </row>
    <row r="102" spans="1:31" s="9" customFormat="1" ht="24.9" customHeight="1">
      <c r="B102" s="142"/>
      <c r="C102" s="143"/>
      <c r="D102" s="144" t="s">
        <v>100</v>
      </c>
      <c r="E102" s="145"/>
      <c r="F102" s="145"/>
      <c r="G102" s="145"/>
      <c r="H102" s="145"/>
      <c r="I102" s="145"/>
      <c r="J102" s="146">
        <f>J266</f>
        <v>0</v>
      </c>
      <c r="K102" s="143"/>
      <c r="L102" s="147"/>
    </row>
    <row r="103" spans="1:31" s="10" customFormat="1" ht="19.95" customHeight="1">
      <c r="B103" s="148"/>
      <c r="C103" s="149"/>
      <c r="D103" s="150" t="s">
        <v>101</v>
      </c>
      <c r="E103" s="151"/>
      <c r="F103" s="151"/>
      <c r="G103" s="151"/>
      <c r="H103" s="151"/>
      <c r="I103" s="151"/>
      <c r="J103" s="152">
        <f>J267</f>
        <v>0</v>
      </c>
      <c r="K103" s="149"/>
      <c r="L103" s="153"/>
    </row>
    <row r="104" spans="1:31" s="10" customFormat="1" ht="19.95" customHeight="1">
      <c r="B104" s="148"/>
      <c r="C104" s="149"/>
      <c r="D104" s="150" t="s">
        <v>102</v>
      </c>
      <c r="E104" s="151"/>
      <c r="F104" s="151"/>
      <c r="G104" s="151"/>
      <c r="H104" s="151"/>
      <c r="I104" s="151"/>
      <c r="J104" s="152">
        <f>J269</f>
        <v>0</v>
      </c>
      <c r="K104" s="149"/>
      <c r="L104" s="153"/>
    </row>
    <row r="105" spans="1:31" s="10" customFormat="1" ht="19.95" customHeight="1">
      <c r="B105" s="148"/>
      <c r="C105" s="149"/>
      <c r="D105" s="150" t="s">
        <v>103</v>
      </c>
      <c r="E105" s="151"/>
      <c r="F105" s="151"/>
      <c r="G105" s="151"/>
      <c r="H105" s="151"/>
      <c r="I105" s="151"/>
      <c r="J105" s="152">
        <f>J271</f>
        <v>0</v>
      </c>
      <c r="K105" s="149"/>
      <c r="L105" s="153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" customHeight="1">
      <c r="A112" s="34"/>
      <c r="B112" s="35"/>
      <c r="C112" s="23" t="s">
        <v>104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64" t="str">
        <f>E7</f>
        <v>Revitalizace komunikací MMN a.s. Jilemnice</v>
      </c>
      <c r="F115" s="291"/>
      <c r="G115" s="291"/>
      <c r="H115" s="29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F10</f>
        <v>Jilemnice</v>
      </c>
      <c r="G117" s="36"/>
      <c r="H117" s="36"/>
      <c r="I117" s="29" t="s">
        <v>22</v>
      </c>
      <c r="J117" s="66" t="str">
        <f>IF(J10="","",J10)</f>
        <v>13. 6. 2022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40.049999999999997" customHeight="1">
      <c r="A119" s="34"/>
      <c r="B119" s="35"/>
      <c r="C119" s="29" t="s">
        <v>24</v>
      </c>
      <c r="D119" s="36"/>
      <c r="E119" s="36"/>
      <c r="F119" s="27" t="str">
        <f>E13</f>
        <v xml:space="preserve">MMN a.s. </v>
      </c>
      <c r="G119" s="36"/>
      <c r="H119" s="36"/>
      <c r="I119" s="29" t="s">
        <v>32</v>
      </c>
      <c r="J119" s="32" t="str">
        <f>E19</f>
        <v>Designbüro EK - entwirft krankenhauser s.r.o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40.049999999999997" customHeight="1">
      <c r="A120" s="34"/>
      <c r="B120" s="35"/>
      <c r="C120" s="29" t="s">
        <v>30</v>
      </c>
      <c r="D120" s="36"/>
      <c r="E120" s="36"/>
      <c r="F120" s="27" t="str">
        <f>IF(E16="","",E16)</f>
        <v>Vyplň údaj</v>
      </c>
      <c r="G120" s="36"/>
      <c r="H120" s="36"/>
      <c r="I120" s="29" t="s">
        <v>35</v>
      </c>
      <c r="J120" s="32" t="str">
        <f>E22</f>
        <v>Designbüro EK - entwirft krankenhauser s.r.o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4"/>
      <c r="B122" s="155"/>
      <c r="C122" s="156" t="s">
        <v>105</v>
      </c>
      <c r="D122" s="157" t="s">
        <v>64</v>
      </c>
      <c r="E122" s="157" t="s">
        <v>60</v>
      </c>
      <c r="F122" s="157" t="s">
        <v>61</v>
      </c>
      <c r="G122" s="157" t="s">
        <v>106</v>
      </c>
      <c r="H122" s="157" t="s">
        <v>107</v>
      </c>
      <c r="I122" s="157" t="s">
        <v>108</v>
      </c>
      <c r="J122" s="158" t="s">
        <v>90</v>
      </c>
      <c r="K122" s="159" t="s">
        <v>109</v>
      </c>
      <c r="L122" s="160"/>
      <c r="M122" s="75" t="s">
        <v>1</v>
      </c>
      <c r="N122" s="76" t="s">
        <v>43</v>
      </c>
      <c r="O122" s="76" t="s">
        <v>110</v>
      </c>
      <c r="P122" s="76" t="s">
        <v>111</v>
      </c>
      <c r="Q122" s="76" t="s">
        <v>112</v>
      </c>
      <c r="R122" s="76" t="s">
        <v>113</v>
      </c>
      <c r="S122" s="76" t="s">
        <v>114</v>
      </c>
      <c r="T122" s="77" t="s">
        <v>115</v>
      </c>
      <c r="U122" s="15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/>
    </row>
    <row r="123" spans="1:65" s="2" customFormat="1" ht="22.8" customHeight="1">
      <c r="A123" s="34"/>
      <c r="B123" s="35"/>
      <c r="C123" s="82" t="s">
        <v>116</v>
      </c>
      <c r="D123" s="36"/>
      <c r="E123" s="36"/>
      <c r="F123" s="36"/>
      <c r="G123" s="36"/>
      <c r="H123" s="36"/>
      <c r="I123" s="36"/>
      <c r="J123" s="161">
        <f>BK123</f>
        <v>0</v>
      </c>
      <c r="K123" s="36"/>
      <c r="L123" s="39"/>
      <c r="M123" s="78"/>
      <c r="N123" s="162"/>
      <c r="O123" s="79"/>
      <c r="P123" s="163">
        <f>P124+P266</f>
        <v>0</v>
      </c>
      <c r="Q123" s="79"/>
      <c r="R123" s="163">
        <f>R124+R266</f>
        <v>248.13669600000003</v>
      </c>
      <c r="S123" s="79"/>
      <c r="T123" s="164">
        <f>T124+T266</f>
        <v>266.95299999999997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78</v>
      </c>
      <c r="AU123" s="17" t="s">
        <v>92</v>
      </c>
      <c r="BK123" s="165">
        <f>BK124+BK266</f>
        <v>0</v>
      </c>
    </row>
    <row r="124" spans="1:65" s="12" customFormat="1" ht="25.95" customHeight="1">
      <c r="B124" s="166"/>
      <c r="C124" s="167"/>
      <c r="D124" s="168" t="s">
        <v>78</v>
      </c>
      <c r="E124" s="169" t="s">
        <v>117</v>
      </c>
      <c r="F124" s="169" t="s">
        <v>118</v>
      </c>
      <c r="G124" s="167"/>
      <c r="H124" s="167"/>
      <c r="I124" s="170"/>
      <c r="J124" s="171">
        <f>BK124</f>
        <v>0</v>
      </c>
      <c r="K124" s="167"/>
      <c r="L124" s="172"/>
      <c r="M124" s="173"/>
      <c r="N124" s="174"/>
      <c r="O124" s="174"/>
      <c r="P124" s="175">
        <f>P125+P168+P172+P225+P229+P264</f>
        <v>0</v>
      </c>
      <c r="Q124" s="174"/>
      <c r="R124" s="175">
        <f>R125+R168+R172+R225+R229+R264</f>
        <v>248.13669600000003</v>
      </c>
      <c r="S124" s="174"/>
      <c r="T124" s="176">
        <f>T125+T168+T172+T225+T229+T264</f>
        <v>266.95299999999997</v>
      </c>
      <c r="AR124" s="177" t="s">
        <v>84</v>
      </c>
      <c r="AT124" s="178" t="s">
        <v>78</v>
      </c>
      <c r="AU124" s="178" t="s">
        <v>79</v>
      </c>
      <c r="AY124" s="177" t="s">
        <v>119</v>
      </c>
      <c r="BK124" s="179">
        <f>BK125+BK168+BK172+BK225+BK229+BK264</f>
        <v>0</v>
      </c>
    </row>
    <row r="125" spans="1:65" s="12" customFormat="1" ht="22.8" customHeight="1">
      <c r="B125" s="166"/>
      <c r="C125" s="167"/>
      <c r="D125" s="168" t="s">
        <v>78</v>
      </c>
      <c r="E125" s="180" t="s">
        <v>84</v>
      </c>
      <c r="F125" s="180" t="s">
        <v>120</v>
      </c>
      <c r="G125" s="167"/>
      <c r="H125" s="167"/>
      <c r="I125" s="170"/>
      <c r="J125" s="181">
        <f>BK125</f>
        <v>0</v>
      </c>
      <c r="K125" s="167"/>
      <c r="L125" s="172"/>
      <c r="M125" s="173"/>
      <c r="N125" s="174"/>
      <c r="O125" s="174"/>
      <c r="P125" s="175">
        <f>SUM(P126:P167)</f>
        <v>0</v>
      </c>
      <c r="Q125" s="174"/>
      <c r="R125" s="175">
        <f>SUM(R126:R167)</f>
        <v>6.9360000000000005E-2</v>
      </c>
      <c r="S125" s="174"/>
      <c r="T125" s="176">
        <f>SUM(T126:T167)</f>
        <v>266.95299999999997</v>
      </c>
      <c r="AR125" s="177" t="s">
        <v>84</v>
      </c>
      <c r="AT125" s="178" t="s">
        <v>78</v>
      </c>
      <c r="AU125" s="178" t="s">
        <v>84</v>
      </c>
      <c r="AY125" s="177" t="s">
        <v>119</v>
      </c>
      <c r="BK125" s="179">
        <f>SUM(BK126:BK167)</f>
        <v>0</v>
      </c>
    </row>
    <row r="126" spans="1:65" s="2" customFormat="1" ht="24.15" customHeight="1">
      <c r="A126" s="34"/>
      <c r="B126" s="35"/>
      <c r="C126" s="182" t="s">
        <v>84</v>
      </c>
      <c r="D126" s="182" t="s">
        <v>121</v>
      </c>
      <c r="E126" s="183" t="s">
        <v>122</v>
      </c>
      <c r="F126" s="184" t="s">
        <v>123</v>
      </c>
      <c r="G126" s="185" t="s">
        <v>124</v>
      </c>
      <c r="H126" s="186">
        <v>1734</v>
      </c>
      <c r="I126" s="187"/>
      <c r="J126" s="188">
        <f>ROUND(I126*H126,2)</f>
        <v>0</v>
      </c>
      <c r="K126" s="189"/>
      <c r="L126" s="39"/>
      <c r="M126" s="190" t="s">
        <v>1</v>
      </c>
      <c r="N126" s="191" t="s">
        <v>44</v>
      </c>
      <c r="O126" s="71"/>
      <c r="P126" s="192">
        <f>O126*H126</f>
        <v>0</v>
      </c>
      <c r="Q126" s="192">
        <v>4.0000000000000003E-5</v>
      </c>
      <c r="R126" s="192">
        <f>Q126*H126</f>
        <v>6.9360000000000005E-2</v>
      </c>
      <c r="S126" s="192">
        <v>0.115</v>
      </c>
      <c r="T126" s="193">
        <f>S126*H126</f>
        <v>199.41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4" t="s">
        <v>125</v>
      </c>
      <c r="AT126" s="194" t="s">
        <v>121</v>
      </c>
      <c r="AU126" s="194" t="s">
        <v>86</v>
      </c>
      <c r="AY126" s="17" t="s">
        <v>119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7" t="s">
        <v>84</v>
      </c>
      <c r="BK126" s="195">
        <f>ROUND(I126*H126,2)</f>
        <v>0</v>
      </c>
      <c r="BL126" s="17" t="s">
        <v>125</v>
      </c>
      <c r="BM126" s="194" t="s">
        <v>126</v>
      </c>
    </row>
    <row r="127" spans="1:65" s="13" customFormat="1" ht="10.199999999999999">
      <c r="B127" s="196"/>
      <c r="C127" s="197"/>
      <c r="D127" s="198" t="s">
        <v>127</v>
      </c>
      <c r="E127" s="199" t="s">
        <v>1</v>
      </c>
      <c r="F127" s="200" t="s">
        <v>128</v>
      </c>
      <c r="G127" s="197"/>
      <c r="H127" s="199" t="s">
        <v>1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127</v>
      </c>
      <c r="AU127" s="206" t="s">
        <v>86</v>
      </c>
      <c r="AV127" s="13" t="s">
        <v>84</v>
      </c>
      <c r="AW127" s="13" t="s">
        <v>34</v>
      </c>
      <c r="AX127" s="13" t="s">
        <v>79</v>
      </c>
      <c r="AY127" s="206" t="s">
        <v>119</v>
      </c>
    </row>
    <row r="128" spans="1:65" s="14" customFormat="1" ht="10.199999999999999">
      <c r="B128" s="207"/>
      <c r="C128" s="208"/>
      <c r="D128" s="198" t="s">
        <v>127</v>
      </c>
      <c r="E128" s="209" t="s">
        <v>1</v>
      </c>
      <c r="F128" s="210" t="s">
        <v>129</v>
      </c>
      <c r="G128" s="208"/>
      <c r="H128" s="211">
        <v>1267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127</v>
      </c>
      <c r="AU128" s="217" t="s">
        <v>86</v>
      </c>
      <c r="AV128" s="14" t="s">
        <v>86</v>
      </c>
      <c r="AW128" s="14" t="s">
        <v>34</v>
      </c>
      <c r="AX128" s="14" t="s">
        <v>79</v>
      </c>
      <c r="AY128" s="217" t="s">
        <v>119</v>
      </c>
    </row>
    <row r="129" spans="1:65" s="14" customFormat="1" ht="10.199999999999999">
      <c r="B129" s="207"/>
      <c r="C129" s="208"/>
      <c r="D129" s="198" t="s">
        <v>127</v>
      </c>
      <c r="E129" s="209" t="s">
        <v>1</v>
      </c>
      <c r="F129" s="210" t="s">
        <v>130</v>
      </c>
      <c r="G129" s="208"/>
      <c r="H129" s="211">
        <v>467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127</v>
      </c>
      <c r="AU129" s="217" t="s">
        <v>86</v>
      </c>
      <c r="AV129" s="14" t="s">
        <v>86</v>
      </c>
      <c r="AW129" s="14" t="s">
        <v>34</v>
      </c>
      <c r="AX129" s="14" t="s">
        <v>79</v>
      </c>
      <c r="AY129" s="217" t="s">
        <v>119</v>
      </c>
    </row>
    <row r="130" spans="1:65" s="15" customFormat="1" ht="10.199999999999999">
      <c r="B130" s="218"/>
      <c r="C130" s="219"/>
      <c r="D130" s="198" t="s">
        <v>127</v>
      </c>
      <c r="E130" s="220" t="s">
        <v>1</v>
      </c>
      <c r="F130" s="221" t="s">
        <v>131</v>
      </c>
      <c r="G130" s="219"/>
      <c r="H130" s="222">
        <v>1734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127</v>
      </c>
      <c r="AU130" s="228" t="s">
        <v>86</v>
      </c>
      <c r="AV130" s="15" t="s">
        <v>125</v>
      </c>
      <c r="AW130" s="15" t="s">
        <v>34</v>
      </c>
      <c r="AX130" s="15" t="s">
        <v>84</v>
      </c>
      <c r="AY130" s="228" t="s">
        <v>119</v>
      </c>
    </row>
    <row r="131" spans="1:65" s="2" customFormat="1" ht="16.5" customHeight="1">
      <c r="A131" s="34"/>
      <c r="B131" s="35"/>
      <c r="C131" s="182" t="s">
        <v>86</v>
      </c>
      <c r="D131" s="182" t="s">
        <v>121</v>
      </c>
      <c r="E131" s="183" t="s">
        <v>132</v>
      </c>
      <c r="F131" s="184" t="s">
        <v>133</v>
      </c>
      <c r="G131" s="185" t="s">
        <v>134</v>
      </c>
      <c r="H131" s="186">
        <v>188</v>
      </c>
      <c r="I131" s="187"/>
      <c r="J131" s="188">
        <f>ROUND(I131*H131,2)</f>
        <v>0</v>
      </c>
      <c r="K131" s="189"/>
      <c r="L131" s="39"/>
      <c r="M131" s="190" t="s">
        <v>1</v>
      </c>
      <c r="N131" s="191" t="s">
        <v>44</v>
      </c>
      <c r="O131" s="71"/>
      <c r="P131" s="192">
        <f>O131*H131</f>
        <v>0</v>
      </c>
      <c r="Q131" s="192">
        <v>0</v>
      </c>
      <c r="R131" s="192">
        <f>Q131*H131</f>
        <v>0</v>
      </c>
      <c r="S131" s="192">
        <v>0.20499999999999999</v>
      </c>
      <c r="T131" s="193">
        <f>S131*H131</f>
        <v>38.54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4" t="s">
        <v>125</v>
      </c>
      <c r="AT131" s="194" t="s">
        <v>121</v>
      </c>
      <c r="AU131" s="194" t="s">
        <v>86</v>
      </c>
      <c r="AY131" s="17" t="s">
        <v>119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7" t="s">
        <v>84</v>
      </c>
      <c r="BK131" s="195">
        <f>ROUND(I131*H131,2)</f>
        <v>0</v>
      </c>
      <c r="BL131" s="17" t="s">
        <v>125</v>
      </c>
      <c r="BM131" s="194" t="s">
        <v>135</v>
      </c>
    </row>
    <row r="132" spans="1:65" s="13" customFormat="1" ht="10.199999999999999">
      <c r="B132" s="196"/>
      <c r="C132" s="197"/>
      <c r="D132" s="198" t="s">
        <v>127</v>
      </c>
      <c r="E132" s="199" t="s">
        <v>1</v>
      </c>
      <c r="F132" s="200" t="s">
        <v>136</v>
      </c>
      <c r="G132" s="197"/>
      <c r="H132" s="199" t="s">
        <v>1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127</v>
      </c>
      <c r="AU132" s="206" t="s">
        <v>86</v>
      </c>
      <c r="AV132" s="13" t="s">
        <v>84</v>
      </c>
      <c r="AW132" s="13" t="s">
        <v>34</v>
      </c>
      <c r="AX132" s="13" t="s">
        <v>79</v>
      </c>
      <c r="AY132" s="206" t="s">
        <v>119</v>
      </c>
    </row>
    <row r="133" spans="1:65" s="14" customFormat="1" ht="10.199999999999999">
      <c r="B133" s="207"/>
      <c r="C133" s="208"/>
      <c r="D133" s="198" t="s">
        <v>127</v>
      </c>
      <c r="E133" s="209" t="s">
        <v>1</v>
      </c>
      <c r="F133" s="210" t="s">
        <v>137</v>
      </c>
      <c r="G133" s="208"/>
      <c r="H133" s="211">
        <v>188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127</v>
      </c>
      <c r="AU133" s="217" t="s">
        <v>86</v>
      </c>
      <c r="AV133" s="14" t="s">
        <v>86</v>
      </c>
      <c r="AW133" s="14" t="s">
        <v>34</v>
      </c>
      <c r="AX133" s="14" t="s">
        <v>84</v>
      </c>
      <c r="AY133" s="217" t="s">
        <v>119</v>
      </c>
    </row>
    <row r="134" spans="1:65" s="2" customFormat="1" ht="16.5" customHeight="1">
      <c r="A134" s="34"/>
      <c r="B134" s="35"/>
      <c r="C134" s="182" t="s">
        <v>138</v>
      </c>
      <c r="D134" s="182" t="s">
        <v>121</v>
      </c>
      <c r="E134" s="183" t="s">
        <v>139</v>
      </c>
      <c r="F134" s="184" t="s">
        <v>140</v>
      </c>
      <c r="G134" s="185" t="s">
        <v>134</v>
      </c>
      <c r="H134" s="186">
        <v>126.1</v>
      </c>
      <c r="I134" s="187"/>
      <c r="J134" s="188">
        <f>ROUND(I134*H134,2)</f>
        <v>0</v>
      </c>
      <c r="K134" s="189"/>
      <c r="L134" s="39"/>
      <c r="M134" s="190" t="s">
        <v>1</v>
      </c>
      <c r="N134" s="191" t="s">
        <v>44</v>
      </c>
      <c r="O134" s="71"/>
      <c r="P134" s="192">
        <f>O134*H134</f>
        <v>0</v>
      </c>
      <c r="Q134" s="192">
        <v>0</v>
      </c>
      <c r="R134" s="192">
        <f>Q134*H134</f>
        <v>0</v>
      </c>
      <c r="S134" s="192">
        <v>0.23</v>
      </c>
      <c r="T134" s="193">
        <f>S134*H134</f>
        <v>29.003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4" t="s">
        <v>125</v>
      </c>
      <c r="AT134" s="194" t="s">
        <v>121</v>
      </c>
      <c r="AU134" s="194" t="s">
        <v>86</v>
      </c>
      <c r="AY134" s="17" t="s">
        <v>119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7" t="s">
        <v>84</v>
      </c>
      <c r="BK134" s="195">
        <f>ROUND(I134*H134,2)</f>
        <v>0</v>
      </c>
      <c r="BL134" s="17" t="s">
        <v>125</v>
      </c>
      <c r="BM134" s="194" t="s">
        <v>141</v>
      </c>
    </row>
    <row r="135" spans="1:65" s="13" customFormat="1" ht="10.199999999999999">
      <c r="B135" s="196"/>
      <c r="C135" s="197"/>
      <c r="D135" s="198" t="s">
        <v>127</v>
      </c>
      <c r="E135" s="199" t="s">
        <v>1</v>
      </c>
      <c r="F135" s="200" t="s">
        <v>142</v>
      </c>
      <c r="G135" s="197"/>
      <c r="H135" s="199" t="s">
        <v>1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127</v>
      </c>
      <c r="AU135" s="206" t="s">
        <v>86</v>
      </c>
      <c r="AV135" s="13" t="s">
        <v>84</v>
      </c>
      <c r="AW135" s="13" t="s">
        <v>34</v>
      </c>
      <c r="AX135" s="13" t="s">
        <v>79</v>
      </c>
      <c r="AY135" s="206" t="s">
        <v>119</v>
      </c>
    </row>
    <row r="136" spans="1:65" s="14" customFormat="1" ht="10.199999999999999">
      <c r="B136" s="207"/>
      <c r="C136" s="208"/>
      <c r="D136" s="198" t="s">
        <v>127</v>
      </c>
      <c r="E136" s="209" t="s">
        <v>1</v>
      </c>
      <c r="F136" s="210" t="s">
        <v>143</v>
      </c>
      <c r="G136" s="208"/>
      <c r="H136" s="211">
        <v>126.1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127</v>
      </c>
      <c r="AU136" s="217" t="s">
        <v>86</v>
      </c>
      <c r="AV136" s="14" t="s">
        <v>86</v>
      </c>
      <c r="AW136" s="14" t="s">
        <v>34</v>
      </c>
      <c r="AX136" s="14" t="s">
        <v>84</v>
      </c>
      <c r="AY136" s="217" t="s">
        <v>119</v>
      </c>
    </row>
    <row r="137" spans="1:65" s="2" customFormat="1" ht="24.15" customHeight="1">
      <c r="A137" s="34"/>
      <c r="B137" s="35"/>
      <c r="C137" s="182" t="s">
        <v>125</v>
      </c>
      <c r="D137" s="182" t="s">
        <v>121</v>
      </c>
      <c r="E137" s="183" t="s">
        <v>144</v>
      </c>
      <c r="F137" s="184" t="s">
        <v>145</v>
      </c>
      <c r="G137" s="185" t="s">
        <v>124</v>
      </c>
      <c r="H137" s="186">
        <v>222</v>
      </c>
      <c r="I137" s="187"/>
      <c r="J137" s="188">
        <f>ROUND(I137*H137,2)</f>
        <v>0</v>
      </c>
      <c r="K137" s="189"/>
      <c r="L137" s="39"/>
      <c r="M137" s="190" t="s">
        <v>1</v>
      </c>
      <c r="N137" s="191" t="s">
        <v>44</v>
      </c>
      <c r="O137" s="71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4" t="s">
        <v>125</v>
      </c>
      <c r="AT137" s="194" t="s">
        <v>121</v>
      </c>
      <c r="AU137" s="194" t="s">
        <v>86</v>
      </c>
      <c r="AY137" s="17" t="s">
        <v>119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7" t="s">
        <v>84</v>
      </c>
      <c r="BK137" s="195">
        <f>ROUND(I137*H137,2)</f>
        <v>0</v>
      </c>
      <c r="BL137" s="17" t="s">
        <v>125</v>
      </c>
      <c r="BM137" s="194" t="s">
        <v>146</v>
      </c>
    </row>
    <row r="138" spans="1:65" s="13" customFormat="1" ht="10.199999999999999">
      <c r="B138" s="196"/>
      <c r="C138" s="197"/>
      <c r="D138" s="198" t="s">
        <v>127</v>
      </c>
      <c r="E138" s="199" t="s">
        <v>1</v>
      </c>
      <c r="F138" s="200" t="s">
        <v>147</v>
      </c>
      <c r="G138" s="197"/>
      <c r="H138" s="199" t="s">
        <v>1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127</v>
      </c>
      <c r="AU138" s="206" t="s">
        <v>86</v>
      </c>
      <c r="AV138" s="13" t="s">
        <v>84</v>
      </c>
      <c r="AW138" s="13" t="s">
        <v>34</v>
      </c>
      <c r="AX138" s="13" t="s">
        <v>79</v>
      </c>
      <c r="AY138" s="206" t="s">
        <v>119</v>
      </c>
    </row>
    <row r="139" spans="1:65" s="14" customFormat="1" ht="10.199999999999999">
      <c r="B139" s="207"/>
      <c r="C139" s="208"/>
      <c r="D139" s="198" t="s">
        <v>127</v>
      </c>
      <c r="E139" s="209" t="s">
        <v>1</v>
      </c>
      <c r="F139" s="210" t="s">
        <v>148</v>
      </c>
      <c r="G139" s="208"/>
      <c r="H139" s="211">
        <v>126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127</v>
      </c>
      <c r="AU139" s="217" t="s">
        <v>86</v>
      </c>
      <c r="AV139" s="14" t="s">
        <v>86</v>
      </c>
      <c r="AW139" s="14" t="s">
        <v>34</v>
      </c>
      <c r="AX139" s="14" t="s">
        <v>79</v>
      </c>
      <c r="AY139" s="217" t="s">
        <v>119</v>
      </c>
    </row>
    <row r="140" spans="1:65" s="14" customFormat="1" ht="10.199999999999999">
      <c r="B140" s="207"/>
      <c r="C140" s="208"/>
      <c r="D140" s="198" t="s">
        <v>127</v>
      </c>
      <c r="E140" s="209" t="s">
        <v>1</v>
      </c>
      <c r="F140" s="210" t="s">
        <v>149</v>
      </c>
      <c r="G140" s="208"/>
      <c r="H140" s="211">
        <v>96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127</v>
      </c>
      <c r="AU140" s="217" t="s">
        <v>86</v>
      </c>
      <c r="AV140" s="14" t="s">
        <v>86</v>
      </c>
      <c r="AW140" s="14" t="s">
        <v>34</v>
      </c>
      <c r="AX140" s="14" t="s">
        <v>79</v>
      </c>
      <c r="AY140" s="217" t="s">
        <v>119</v>
      </c>
    </row>
    <row r="141" spans="1:65" s="15" customFormat="1" ht="10.199999999999999">
      <c r="B141" s="218"/>
      <c r="C141" s="219"/>
      <c r="D141" s="198" t="s">
        <v>127</v>
      </c>
      <c r="E141" s="220" t="s">
        <v>1</v>
      </c>
      <c r="F141" s="221" t="s">
        <v>131</v>
      </c>
      <c r="G141" s="219"/>
      <c r="H141" s="222">
        <v>222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127</v>
      </c>
      <c r="AU141" s="228" t="s">
        <v>86</v>
      </c>
      <c r="AV141" s="15" t="s">
        <v>125</v>
      </c>
      <c r="AW141" s="15" t="s">
        <v>34</v>
      </c>
      <c r="AX141" s="15" t="s">
        <v>84</v>
      </c>
      <c r="AY141" s="228" t="s">
        <v>119</v>
      </c>
    </row>
    <row r="142" spans="1:65" s="2" customFormat="1" ht="33" customHeight="1">
      <c r="A142" s="34"/>
      <c r="B142" s="35"/>
      <c r="C142" s="182" t="s">
        <v>150</v>
      </c>
      <c r="D142" s="182" t="s">
        <v>121</v>
      </c>
      <c r="E142" s="183" t="s">
        <v>151</v>
      </c>
      <c r="F142" s="184" t="s">
        <v>152</v>
      </c>
      <c r="G142" s="185" t="s">
        <v>153</v>
      </c>
      <c r="H142" s="186">
        <v>97.68</v>
      </c>
      <c r="I142" s="187"/>
      <c r="J142" s="188">
        <f>ROUND(I142*H142,2)</f>
        <v>0</v>
      </c>
      <c r="K142" s="189"/>
      <c r="L142" s="39"/>
      <c r="M142" s="190" t="s">
        <v>1</v>
      </c>
      <c r="N142" s="191" t="s">
        <v>44</v>
      </c>
      <c r="O142" s="71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4" t="s">
        <v>125</v>
      </c>
      <c r="AT142" s="194" t="s">
        <v>121</v>
      </c>
      <c r="AU142" s="194" t="s">
        <v>86</v>
      </c>
      <c r="AY142" s="17" t="s">
        <v>119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7" t="s">
        <v>84</v>
      </c>
      <c r="BK142" s="195">
        <f>ROUND(I142*H142,2)</f>
        <v>0</v>
      </c>
      <c r="BL142" s="17" t="s">
        <v>125</v>
      </c>
      <c r="BM142" s="194" t="s">
        <v>154</v>
      </c>
    </row>
    <row r="143" spans="1:65" s="13" customFormat="1" ht="10.199999999999999">
      <c r="B143" s="196"/>
      <c r="C143" s="197"/>
      <c r="D143" s="198" t="s">
        <v>127</v>
      </c>
      <c r="E143" s="199" t="s">
        <v>1</v>
      </c>
      <c r="F143" s="200" t="s">
        <v>147</v>
      </c>
      <c r="G143" s="197"/>
      <c r="H143" s="199" t="s">
        <v>1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127</v>
      </c>
      <c r="AU143" s="206" t="s">
        <v>86</v>
      </c>
      <c r="AV143" s="13" t="s">
        <v>84</v>
      </c>
      <c r="AW143" s="13" t="s">
        <v>34</v>
      </c>
      <c r="AX143" s="13" t="s">
        <v>79</v>
      </c>
      <c r="AY143" s="206" t="s">
        <v>119</v>
      </c>
    </row>
    <row r="144" spans="1:65" s="14" customFormat="1" ht="10.199999999999999">
      <c r="B144" s="207"/>
      <c r="C144" s="208"/>
      <c r="D144" s="198" t="s">
        <v>127</v>
      </c>
      <c r="E144" s="209" t="s">
        <v>1</v>
      </c>
      <c r="F144" s="210" t="s">
        <v>155</v>
      </c>
      <c r="G144" s="208"/>
      <c r="H144" s="211">
        <v>55.44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127</v>
      </c>
      <c r="AU144" s="217" t="s">
        <v>86</v>
      </c>
      <c r="AV144" s="14" t="s">
        <v>86</v>
      </c>
      <c r="AW144" s="14" t="s">
        <v>34</v>
      </c>
      <c r="AX144" s="14" t="s">
        <v>79</v>
      </c>
      <c r="AY144" s="217" t="s">
        <v>119</v>
      </c>
    </row>
    <row r="145" spans="1:65" s="14" customFormat="1" ht="10.199999999999999">
      <c r="B145" s="207"/>
      <c r="C145" s="208"/>
      <c r="D145" s="198" t="s">
        <v>127</v>
      </c>
      <c r="E145" s="209" t="s">
        <v>1</v>
      </c>
      <c r="F145" s="210" t="s">
        <v>156</v>
      </c>
      <c r="G145" s="208"/>
      <c r="H145" s="211">
        <v>42.24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127</v>
      </c>
      <c r="AU145" s="217" t="s">
        <v>86</v>
      </c>
      <c r="AV145" s="14" t="s">
        <v>86</v>
      </c>
      <c r="AW145" s="14" t="s">
        <v>34</v>
      </c>
      <c r="AX145" s="14" t="s">
        <v>79</v>
      </c>
      <c r="AY145" s="217" t="s">
        <v>119</v>
      </c>
    </row>
    <row r="146" spans="1:65" s="15" customFormat="1" ht="10.199999999999999">
      <c r="B146" s="218"/>
      <c r="C146" s="219"/>
      <c r="D146" s="198" t="s">
        <v>127</v>
      </c>
      <c r="E146" s="220" t="s">
        <v>1</v>
      </c>
      <c r="F146" s="221" t="s">
        <v>131</v>
      </c>
      <c r="G146" s="219"/>
      <c r="H146" s="222">
        <v>97.68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127</v>
      </c>
      <c r="AU146" s="228" t="s">
        <v>86</v>
      </c>
      <c r="AV146" s="15" t="s">
        <v>125</v>
      </c>
      <c r="AW146" s="15" t="s">
        <v>34</v>
      </c>
      <c r="AX146" s="15" t="s">
        <v>84</v>
      </c>
      <c r="AY146" s="228" t="s">
        <v>119</v>
      </c>
    </row>
    <row r="147" spans="1:65" s="2" customFormat="1" ht="33" customHeight="1">
      <c r="A147" s="34"/>
      <c r="B147" s="35"/>
      <c r="C147" s="182" t="s">
        <v>157</v>
      </c>
      <c r="D147" s="182" t="s">
        <v>121</v>
      </c>
      <c r="E147" s="183" t="s">
        <v>158</v>
      </c>
      <c r="F147" s="184" t="s">
        <v>159</v>
      </c>
      <c r="G147" s="185" t="s">
        <v>153</v>
      </c>
      <c r="H147" s="186">
        <v>194.13</v>
      </c>
      <c r="I147" s="187"/>
      <c r="J147" s="188">
        <f>ROUND(I147*H147,2)</f>
        <v>0</v>
      </c>
      <c r="K147" s="189"/>
      <c r="L147" s="39"/>
      <c r="M147" s="190" t="s">
        <v>1</v>
      </c>
      <c r="N147" s="191" t="s">
        <v>44</v>
      </c>
      <c r="O147" s="71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4" t="s">
        <v>125</v>
      </c>
      <c r="AT147" s="194" t="s">
        <v>121</v>
      </c>
      <c r="AU147" s="194" t="s">
        <v>86</v>
      </c>
      <c r="AY147" s="17" t="s">
        <v>119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7" t="s">
        <v>84</v>
      </c>
      <c r="BK147" s="195">
        <f>ROUND(I147*H147,2)</f>
        <v>0</v>
      </c>
      <c r="BL147" s="17" t="s">
        <v>125</v>
      </c>
      <c r="BM147" s="194" t="s">
        <v>160</v>
      </c>
    </row>
    <row r="148" spans="1:65" s="13" customFormat="1" ht="10.199999999999999">
      <c r="B148" s="196"/>
      <c r="C148" s="197"/>
      <c r="D148" s="198" t="s">
        <v>127</v>
      </c>
      <c r="E148" s="199" t="s">
        <v>1</v>
      </c>
      <c r="F148" s="200" t="s">
        <v>161</v>
      </c>
      <c r="G148" s="197"/>
      <c r="H148" s="199" t="s">
        <v>1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127</v>
      </c>
      <c r="AU148" s="206" t="s">
        <v>86</v>
      </c>
      <c r="AV148" s="13" t="s">
        <v>84</v>
      </c>
      <c r="AW148" s="13" t="s">
        <v>34</v>
      </c>
      <c r="AX148" s="13" t="s">
        <v>79</v>
      </c>
      <c r="AY148" s="206" t="s">
        <v>119</v>
      </c>
    </row>
    <row r="149" spans="1:65" s="14" customFormat="1" ht="10.199999999999999">
      <c r="B149" s="207"/>
      <c r="C149" s="208"/>
      <c r="D149" s="198" t="s">
        <v>127</v>
      </c>
      <c r="E149" s="209" t="s">
        <v>1</v>
      </c>
      <c r="F149" s="210" t="s">
        <v>162</v>
      </c>
      <c r="G149" s="208"/>
      <c r="H149" s="211">
        <v>18.18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127</v>
      </c>
      <c r="AU149" s="217" t="s">
        <v>86</v>
      </c>
      <c r="AV149" s="14" t="s">
        <v>86</v>
      </c>
      <c r="AW149" s="14" t="s">
        <v>34</v>
      </c>
      <c r="AX149" s="14" t="s">
        <v>79</v>
      </c>
      <c r="AY149" s="217" t="s">
        <v>119</v>
      </c>
    </row>
    <row r="150" spans="1:65" s="14" customFormat="1" ht="10.199999999999999">
      <c r="B150" s="207"/>
      <c r="C150" s="208"/>
      <c r="D150" s="198" t="s">
        <v>127</v>
      </c>
      <c r="E150" s="209" t="s">
        <v>1</v>
      </c>
      <c r="F150" s="210" t="s">
        <v>163</v>
      </c>
      <c r="G150" s="208"/>
      <c r="H150" s="211">
        <v>15.84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127</v>
      </c>
      <c r="AU150" s="217" t="s">
        <v>86</v>
      </c>
      <c r="AV150" s="14" t="s">
        <v>86</v>
      </c>
      <c r="AW150" s="14" t="s">
        <v>34</v>
      </c>
      <c r="AX150" s="14" t="s">
        <v>79</v>
      </c>
      <c r="AY150" s="217" t="s">
        <v>119</v>
      </c>
    </row>
    <row r="151" spans="1:65" s="14" customFormat="1" ht="10.199999999999999">
      <c r="B151" s="207"/>
      <c r="C151" s="208"/>
      <c r="D151" s="198" t="s">
        <v>127</v>
      </c>
      <c r="E151" s="209" t="s">
        <v>1</v>
      </c>
      <c r="F151" s="210" t="s">
        <v>164</v>
      </c>
      <c r="G151" s="208"/>
      <c r="H151" s="211">
        <v>80.19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127</v>
      </c>
      <c r="AU151" s="217" t="s">
        <v>86</v>
      </c>
      <c r="AV151" s="14" t="s">
        <v>86</v>
      </c>
      <c r="AW151" s="14" t="s">
        <v>34</v>
      </c>
      <c r="AX151" s="14" t="s">
        <v>79</v>
      </c>
      <c r="AY151" s="217" t="s">
        <v>119</v>
      </c>
    </row>
    <row r="152" spans="1:65" s="14" customFormat="1" ht="10.199999999999999">
      <c r="B152" s="207"/>
      <c r="C152" s="208"/>
      <c r="D152" s="198" t="s">
        <v>127</v>
      </c>
      <c r="E152" s="209" t="s">
        <v>1</v>
      </c>
      <c r="F152" s="210" t="s">
        <v>165</v>
      </c>
      <c r="G152" s="208"/>
      <c r="H152" s="211">
        <v>23.49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127</v>
      </c>
      <c r="AU152" s="217" t="s">
        <v>86</v>
      </c>
      <c r="AV152" s="14" t="s">
        <v>86</v>
      </c>
      <c r="AW152" s="14" t="s">
        <v>34</v>
      </c>
      <c r="AX152" s="14" t="s">
        <v>79</v>
      </c>
      <c r="AY152" s="217" t="s">
        <v>119</v>
      </c>
    </row>
    <row r="153" spans="1:65" s="14" customFormat="1" ht="10.199999999999999">
      <c r="B153" s="207"/>
      <c r="C153" s="208"/>
      <c r="D153" s="198" t="s">
        <v>127</v>
      </c>
      <c r="E153" s="209" t="s">
        <v>1</v>
      </c>
      <c r="F153" s="210" t="s">
        <v>166</v>
      </c>
      <c r="G153" s="208"/>
      <c r="H153" s="211">
        <v>11.07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127</v>
      </c>
      <c r="AU153" s="217" t="s">
        <v>86</v>
      </c>
      <c r="AV153" s="14" t="s">
        <v>86</v>
      </c>
      <c r="AW153" s="14" t="s">
        <v>34</v>
      </c>
      <c r="AX153" s="14" t="s">
        <v>79</v>
      </c>
      <c r="AY153" s="217" t="s">
        <v>119</v>
      </c>
    </row>
    <row r="154" spans="1:65" s="13" customFormat="1" ht="10.199999999999999">
      <c r="B154" s="196"/>
      <c r="C154" s="197"/>
      <c r="D154" s="198" t="s">
        <v>127</v>
      </c>
      <c r="E154" s="199" t="s">
        <v>1</v>
      </c>
      <c r="F154" s="200" t="s">
        <v>167</v>
      </c>
      <c r="G154" s="197"/>
      <c r="H154" s="199" t="s">
        <v>1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127</v>
      </c>
      <c r="AU154" s="206" t="s">
        <v>86</v>
      </c>
      <c r="AV154" s="13" t="s">
        <v>84</v>
      </c>
      <c r="AW154" s="13" t="s">
        <v>34</v>
      </c>
      <c r="AX154" s="13" t="s">
        <v>79</v>
      </c>
      <c r="AY154" s="206" t="s">
        <v>119</v>
      </c>
    </row>
    <row r="155" spans="1:65" s="14" customFormat="1" ht="10.199999999999999">
      <c r="B155" s="207"/>
      <c r="C155" s="208"/>
      <c r="D155" s="198" t="s">
        <v>127</v>
      </c>
      <c r="E155" s="209" t="s">
        <v>1</v>
      </c>
      <c r="F155" s="210" t="s">
        <v>168</v>
      </c>
      <c r="G155" s="208"/>
      <c r="H155" s="211">
        <v>45.36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127</v>
      </c>
      <c r="AU155" s="217" t="s">
        <v>86</v>
      </c>
      <c r="AV155" s="14" t="s">
        <v>86</v>
      </c>
      <c r="AW155" s="14" t="s">
        <v>34</v>
      </c>
      <c r="AX155" s="14" t="s">
        <v>79</v>
      </c>
      <c r="AY155" s="217" t="s">
        <v>119</v>
      </c>
    </row>
    <row r="156" spans="1:65" s="15" customFormat="1" ht="10.199999999999999">
      <c r="B156" s="218"/>
      <c r="C156" s="219"/>
      <c r="D156" s="198" t="s">
        <v>127</v>
      </c>
      <c r="E156" s="220" t="s">
        <v>1</v>
      </c>
      <c r="F156" s="221" t="s">
        <v>131</v>
      </c>
      <c r="G156" s="219"/>
      <c r="H156" s="222">
        <v>194.13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127</v>
      </c>
      <c r="AU156" s="228" t="s">
        <v>86</v>
      </c>
      <c r="AV156" s="15" t="s">
        <v>125</v>
      </c>
      <c r="AW156" s="15" t="s">
        <v>34</v>
      </c>
      <c r="AX156" s="15" t="s">
        <v>84</v>
      </c>
      <c r="AY156" s="228" t="s">
        <v>119</v>
      </c>
    </row>
    <row r="157" spans="1:65" s="2" customFormat="1" ht="37.799999999999997" customHeight="1">
      <c r="A157" s="34"/>
      <c r="B157" s="35"/>
      <c r="C157" s="182" t="s">
        <v>169</v>
      </c>
      <c r="D157" s="182" t="s">
        <v>121</v>
      </c>
      <c r="E157" s="183" t="s">
        <v>170</v>
      </c>
      <c r="F157" s="184" t="s">
        <v>171</v>
      </c>
      <c r="G157" s="185" t="s">
        <v>153</v>
      </c>
      <c r="H157" s="186">
        <v>291.81</v>
      </c>
      <c r="I157" s="187"/>
      <c r="J157" s="188">
        <f>ROUND(I157*H157,2)</f>
        <v>0</v>
      </c>
      <c r="K157" s="189"/>
      <c r="L157" s="39"/>
      <c r="M157" s="190" t="s">
        <v>1</v>
      </c>
      <c r="N157" s="191" t="s">
        <v>44</v>
      </c>
      <c r="O157" s="71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4" t="s">
        <v>125</v>
      </c>
      <c r="AT157" s="194" t="s">
        <v>121</v>
      </c>
      <c r="AU157" s="194" t="s">
        <v>86</v>
      </c>
      <c r="AY157" s="17" t="s">
        <v>119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7" t="s">
        <v>84</v>
      </c>
      <c r="BK157" s="195">
        <f>ROUND(I157*H157,2)</f>
        <v>0</v>
      </c>
      <c r="BL157" s="17" t="s">
        <v>125</v>
      </c>
      <c r="BM157" s="194" t="s">
        <v>172</v>
      </c>
    </row>
    <row r="158" spans="1:65" s="2" customFormat="1" ht="24.15" customHeight="1">
      <c r="A158" s="34"/>
      <c r="B158" s="35"/>
      <c r="C158" s="182" t="s">
        <v>173</v>
      </c>
      <c r="D158" s="182" t="s">
        <v>121</v>
      </c>
      <c r="E158" s="183" t="s">
        <v>174</v>
      </c>
      <c r="F158" s="184" t="s">
        <v>175</v>
      </c>
      <c r="G158" s="185" t="s">
        <v>124</v>
      </c>
      <c r="H158" s="186">
        <v>283.5</v>
      </c>
      <c r="I158" s="187"/>
      <c r="J158" s="188">
        <f>ROUND(I158*H158,2)</f>
        <v>0</v>
      </c>
      <c r="K158" s="189"/>
      <c r="L158" s="39"/>
      <c r="M158" s="190" t="s">
        <v>1</v>
      </c>
      <c r="N158" s="191" t="s">
        <v>44</v>
      </c>
      <c r="O158" s="71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4" t="s">
        <v>125</v>
      </c>
      <c r="AT158" s="194" t="s">
        <v>121</v>
      </c>
      <c r="AU158" s="194" t="s">
        <v>86</v>
      </c>
      <c r="AY158" s="17" t="s">
        <v>119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7" t="s">
        <v>84</v>
      </c>
      <c r="BK158" s="195">
        <f>ROUND(I158*H158,2)</f>
        <v>0</v>
      </c>
      <c r="BL158" s="17" t="s">
        <v>125</v>
      </c>
      <c r="BM158" s="194" t="s">
        <v>176</v>
      </c>
    </row>
    <row r="159" spans="1:65" s="13" customFormat="1" ht="10.199999999999999">
      <c r="B159" s="196"/>
      <c r="C159" s="197"/>
      <c r="D159" s="198" t="s">
        <v>127</v>
      </c>
      <c r="E159" s="199" t="s">
        <v>1</v>
      </c>
      <c r="F159" s="200" t="s">
        <v>177</v>
      </c>
      <c r="G159" s="197"/>
      <c r="H159" s="199" t="s">
        <v>1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127</v>
      </c>
      <c r="AU159" s="206" t="s">
        <v>86</v>
      </c>
      <c r="AV159" s="13" t="s">
        <v>84</v>
      </c>
      <c r="AW159" s="13" t="s">
        <v>34</v>
      </c>
      <c r="AX159" s="13" t="s">
        <v>79</v>
      </c>
      <c r="AY159" s="206" t="s">
        <v>119</v>
      </c>
    </row>
    <row r="160" spans="1:65" s="14" customFormat="1" ht="10.199999999999999">
      <c r="B160" s="207"/>
      <c r="C160" s="208"/>
      <c r="D160" s="198" t="s">
        <v>127</v>
      </c>
      <c r="E160" s="209" t="s">
        <v>1</v>
      </c>
      <c r="F160" s="210" t="s">
        <v>178</v>
      </c>
      <c r="G160" s="208"/>
      <c r="H160" s="211">
        <v>151.5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127</v>
      </c>
      <c r="AU160" s="217" t="s">
        <v>86</v>
      </c>
      <c r="AV160" s="14" t="s">
        <v>86</v>
      </c>
      <c r="AW160" s="14" t="s">
        <v>34</v>
      </c>
      <c r="AX160" s="14" t="s">
        <v>79</v>
      </c>
      <c r="AY160" s="217" t="s">
        <v>119</v>
      </c>
    </row>
    <row r="161" spans="1:65" s="14" customFormat="1" ht="10.199999999999999">
      <c r="B161" s="207"/>
      <c r="C161" s="208"/>
      <c r="D161" s="198" t="s">
        <v>127</v>
      </c>
      <c r="E161" s="209" t="s">
        <v>1</v>
      </c>
      <c r="F161" s="210" t="s">
        <v>179</v>
      </c>
      <c r="G161" s="208"/>
      <c r="H161" s="211">
        <v>132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127</v>
      </c>
      <c r="AU161" s="217" t="s">
        <v>86</v>
      </c>
      <c r="AV161" s="14" t="s">
        <v>86</v>
      </c>
      <c r="AW161" s="14" t="s">
        <v>34</v>
      </c>
      <c r="AX161" s="14" t="s">
        <v>79</v>
      </c>
      <c r="AY161" s="217" t="s">
        <v>119</v>
      </c>
    </row>
    <row r="162" spans="1:65" s="15" customFormat="1" ht="10.199999999999999">
      <c r="B162" s="218"/>
      <c r="C162" s="219"/>
      <c r="D162" s="198" t="s">
        <v>127</v>
      </c>
      <c r="E162" s="220" t="s">
        <v>1</v>
      </c>
      <c r="F162" s="221" t="s">
        <v>131</v>
      </c>
      <c r="G162" s="219"/>
      <c r="H162" s="222">
        <v>283.5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127</v>
      </c>
      <c r="AU162" s="228" t="s">
        <v>86</v>
      </c>
      <c r="AV162" s="15" t="s">
        <v>125</v>
      </c>
      <c r="AW162" s="15" t="s">
        <v>34</v>
      </c>
      <c r="AX162" s="15" t="s">
        <v>84</v>
      </c>
      <c r="AY162" s="228" t="s">
        <v>119</v>
      </c>
    </row>
    <row r="163" spans="1:65" s="2" customFormat="1" ht="24.15" customHeight="1">
      <c r="A163" s="34"/>
      <c r="B163" s="35"/>
      <c r="C163" s="182" t="s">
        <v>180</v>
      </c>
      <c r="D163" s="182" t="s">
        <v>121</v>
      </c>
      <c r="E163" s="183" t="s">
        <v>181</v>
      </c>
      <c r="F163" s="184" t="s">
        <v>182</v>
      </c>
      <c r="G163" s="185" t="s">
        <v>124</v>
      </c>
      <c r="H163" s="186">
        <v>222</v>
      </c>
      <c r="I163" s="187"/>
      <c r="J163" s="188">
        <f>ROUND(I163*H163,2)</f>
        <v>0</v>
      </c>
      <c r="K163" s="189"/>
      <c r="L163" s="39"/>
      <c r="M163" s="190" t="s">
        <v>1</v>
      </c>
      <c r="N163" s="191" t="s">
        <v>44</v>
      </c>
      <c r="O163" s="71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4" t="s">
        <v>125</v>
      </c>
      <c r="AT163" s="194" t="s">
        <v>121</v>
      </c>
      <c r="AU163" s="194" t="s">
        <v>86</v>
      </c>
      <c r="AY163" s="17" t="s">
        <v>119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7" t="s">
        <v>84</v>
      </c>
      <c r="BK163" s="195">
        <f>ROUND(I163*H163,2)</f>
        <v>0</v>
      </c>
      <c r="BL163" s="17" t="s">
        <v>125</v>
      </c>
      <c r="BM163" s="194" t="s">
        <v>183</v>
      </c>
    </row>
    <row r="164" spans="1:65" s="13" customFormat="1" ht="10.199999999999999">
      <c r="B164" s="196"/>
      <c r="C164" s="197"/>
      <c r="D164" s="198" t="s">
        <v>127</v>
      </c>
      <c r="E164" s="199" t="s">
        <v>1</v>
      </c>
      <c r="F164" s="200" t="s">
        <v>184</v>
      </c>
      <c r="G164" s="197"/>
      <c r="H164" s="199" t="s">
        <v>1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127</v>
      </c>
      <c r="AU164" s="206" t="s">
        <v>86</v>
      </c>
      <c r="AV164" s="13" t="s">
        <v>84</v>
      </c>
      <c r="AW164" s="13" t="s">
        <v>34</v>
      </c>
      <c r="AX164" s="13" t="s">
        <v>79</v>
      </c>
      <c r="AY164" s="206" t="s">
        <v>119</v>
      </c>
    </row>
    <row r="165" spans="1:65" s="14" customFormat="1" ht="10.199999999999999">
      <c r="B165" s="207"/>
      <c r="C165" s="208"/>
      <c r="D165" s="198" t="s">
        <v>127</v>
      </c>
      <c r="E165" s="209" t="s">
        <v>1</v>
      </c>
      <c r="F165" s="210" t="s">
        <v>148</v>
      </c>
      <c r="G165" s="208"/>
      <c r="H165" s="211">
        <v>126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127</v>
      </c>
      <c r="AU165" s="217" t="s">
        <v>86</v>
      </c>
      <c r="AV165" s="14" t="s">
        <v>86</v>
      </c>
      <c r="AW165" s="14" t="s">
        <v>34</v>
      </c>
      <c r="AX165" s="14" t="s">
        <v>79</v>
      </c>
      <c r="AY165" s="217" t="s">
        <v>119</v>
      </c>
    </row>
    <row r="166" spans="1:65" s="14" customFormat="1" ht="10.199999999999999">
      <c r="B166" s="207"/>
      <c r="C166" s="208"/>
      <c r="D166" s="198" t="s">
        <v>127</v>
      </c>
      <c r="E166" s="209" t="s">
        <v>1</v>
      </c>
      <c r="F166" s="210" t="s">
        <v>149</v>
      </c>
      <c r="G166" s="208"/>
      <c r="H166" s="211">
        <v>96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127</v>
      </c>
      <c r="AU166" s="217" t="s">
        <v>86</v>
      </c>
      <c r="AV166" s="14" t="s">
        <v>86</v>
      </c>
      <c r="AW166" s="14" t="s">
        <v>34</v>
      </c>
      <c r="AX166" s="14" t="s">
        <v>79</v>
      </c>
      <c r="AY166" s="217" t="s">
        <v>119</v>
      </c>
    </row>
    <row r="167" spans="1:65" s="15" customFormat="1" ht="10.199999999999999">
      <c r="B167" s="218"/>
      <c r="C167" s="219"/>
      <c r="D167" s="198" t="s">
        <v>127</v>
      </c>
      <c r="E167" s="220" t="s">
        <v>1</v>
      </c>
      <c r="F167" s="221" t="s">
        <v>131</v>
      </c>
      <c r="G167" s="219"/>
      <c r="H167" s="222">
        <v>222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127</v>
      </c>
      <c r="AU167" s="228" t="s">
        <v>86</v>
      </c>
      <c r="AV167" s="15" t="s">
        <v>125</v>
      </c>
      <c r="AW167" s="15" t="s">
        <v>34</v>
      </c>
      <c r="AX167" s="15" t="s">
        <v>84</v>
      </c>
      <c r="AY167" s="228" t="s">
        <v>119</v>
      </c>
    </row>
    <row r="168" spans="1:65" s="12" customFormat="1" ht="22.8" customHeight="1">
      <c r="B168" s="166"/>
      <c r="C168" s="167"/>
      <c r="D168" s="168" t="s">
        <v>78</v>
      </c>
      <c r="E168" s="180" t="s">
        <v>125</v>
      </c>
      <c r="F168" s="180" t="s">
        <v>185</v>
      </c>
      <c r="G168" s="167"/>
      <c r="H168" s="167"/>
      <c r="I168" s="170"/>
      <c r="J168" s="181">
        <f>BK168</f>
        <v>0</v>
      </c>
      <c r="K168" s="167"/>
      <c r="L168" s="172"/>
      <c r="M168" s="173"/>
      <c r="N168" s="174"/>
      <c r="O168" s="174"/>
      <c r="P168" s="175">
        <f>SUM(P169:P171)</f>
        <v>0</v>
      </c>
      <c r="Q168" s="174"/>
      <c r="R168" s="175">
        <f>SUM(R169:R171)</f>
        <v>0</v>
      </c>
      <c r="S168" s="174"/>
      <c r="T168" s="176">
        <f>SUM(T169:T171)</f>
        <v>0</v>
      </c>
      <c r="AR168" s="177" t="s">
        <v>84</v>
      </c>
      <c r="AT168" s="178" t="s">
        <v>78</v>
      </c>
      <c r="AU168" s="178" t="s">
        <v>84</v>
      </c>
      <c r="AY168" s="177" t="s">
        <v>119</v>
      </c>
      <c r="BK168" s="179">
        <f>SUM(BK169:BK171)</f>
        <v>0</v>
      </c>
    </row>
    <row r="169" spans="1:65" s="2" customFormat="1" ht="33" customHeight="1">
      <c r="A169" s="34"/>
      <c r="B169" s="35"/>
      <c r="C169" s="182" t="s">
        <v>186</v>
      </c>
      <c r="D169" s="182" t="s">
        <v>121</v>
      </c>
      <c r="E169" s="183" t="s">
        <v>187</v>
      </c>
      <c r="F169" s="184" t="s">
        <v>188</v>
      </c>
      <c r="G169" s="185" t="s">
        <v>124</v>
      </c>
      <c r="H169" s="186">
        <v>75.599999999999994</v>
      </c>
      <c r="I169" s="187"/>
      <c r="J169" s="188">
        <f>ROUND(I169*H169,2)</f>
        <v>0</v>
      </c>
      <c r="K169" s="189"/>
      <c r="L169" s="39"/>
      <c r="M169" s="190" t="s">
        <v>1</v>
      </c>
      <c r="N169" s="191" t="s">
        <v>44</v>
      </c>
      <c r="O169" s="71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4" t="s">
        <v>125</v>
      </c>
      <c r="AT169" s="194" t="s">
        <v>121</v>
      </c>
      <c r="AU169" s="194" t="s">
        <v>86</v>
      </c>
      <c r="AY169" s="17" t="s">
        <v>119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7" t="s">
        <v>84</v>
      </c>
      <c r="BK169" s="195">
        <f>ROUND(I169*H169,2)</f>
        <v>0</v>
      </c>
      <c r="BL169" s="17" t="s">
        <v>125</v>
      </c>
      <c r="BM169" s="194" t="s">
        <v>189</v>
      </c>
    </row>
    <row r="170" spans="1:65" s="13" customFormat="1" ht="10.199999999999999">
      <c r="B170" s="196"/>
      <c r="C170" s="197"/>
      <c r="D170" s="198" t="s">
        <v>127</v>
      </c>
      <c r="E170" s="199" t="s">
        <v>1</v>
      </c>
      <c r="F170" s="200" t="s">
        <v>190</v>
      </c>
      <c r="G170" s="197"/>
      <c r="H170" s="199" t="s">
        <v>1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127</v>
      </c>
      <c r="AU170" s="206" t="s">
        <v>86</v>
      </c>
      <c r="AV170" s="13" t="s">
        <v>84</v>
      </c>
      <c r="AW170" s="13" t="s">
        <v>34</v>
      </c>
      <c r="AX170" s="13" t="s">
        <v>79</v>
      </c>
      <c r="AY170" s="206" t="s">
        <v>119</v>
      </c>
    </row>
    <row r="171" spans="1:65" s="14" customFormat="1" ht="10.199999999999999">
      <c r="B171" s="207"/>
      <c r="C171" s="208"/>
      <c r="D171" s="198" t="s">
        <v>127</v>
      </c>
      <c r="E171" s="209" t="s">
        <v>1</v>
      </c>
      <c r="F171" s="210" t="s">
        <v>191</v>
      </c>
      <c r="G171" s="208"/>
      <c r="H171" s="211">
        <v>75.599999999999994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127</v>
      </c>
      <c r="AU171" s="217" t="s">
        <v>86</v>
      </c>
      <c r="AV171" s="14" t="s">
        <v>86</v>
      </c>
      <c r="AW171" s="14" t="s">
        <v>34</v>
      </c>
      <c r="AX171" s="14" t="s">
        <v>84</v>
      </c>
      <c r="AY171" s="217" t="s">
        <v>119</v>
      </c>
    </row>
    <row r="172" spans="1:65" s="12" customFormat="1" ht="22.8" customHeight="1">
      <c r="B172" s="166"/>
      <c r="C172" s="167"/>
      <c r="D172" s="168" t="s">
        <v>78</v>
      </c>
      <c r="E172" s="180" t="s">
        <v>150</v>
      </c>
      <c r="F172" s="180" t="s">
        <v>192</v>
      </c>
      <c r="G172" s="167"/>
      <c r="H172" s="167"/>
      <c r="I172" s="170"/>
      <c r="J172" s="181">
        <f>BK172</f>
        <v>0</v>
      </c>
      <c r="K172" s="167"/>
      <c r="L172" s="172"/>
      <c r="M172" s="173"/>
      <c r="N172" s="174"/>
      <c r="O172" s="174"/>
      <c r="P172" s="175">
        <f>SUM(P173:P224)</f>
        <v>0</v>
      </c>
      <c r="Q172" s="174"/>
      <c r="R172" s="175">
        <f>SUM(R173:R224)</f>
        <v>67.485420000000005</v>
      </c>
      <c r="S172" s="174"/>
      <c r="T172" s="176">
        <f>SUM(T173:T224)</f>
        <v>0</v>
      </c>
      <c r="AR172" s="177" t="s">
        <v>84</v>
      </c>
      <c r="AT172" s="178" t="s">
        <v>78</v>
      </c>
      <c r="AU172" s="178" t="s">
        <v>84</v>
      </c>
      <c r="AY172" s="177" t="s">
        <v>119</v>
      </c>
      <c r="BK172" s="179">
        <f>SUM(BK173:BK224)</f>
        <v>0</v>
      </c>
    </row>
    <row r="173" spans="1:65" s="2" customFormat="1" ht="33" customHeight="1">
      <c r="A173" s="34"/>
      <c r="B173" s="35"/>
      <c r="C173" s="182" t="s">
        <v>193</v>
      </c>
      <c r="D173" s="182" t="s">
        <v>121</v>
      </c>
      <c r="E173" s="183" t="s">
        <v>194</v>
      </c>
      <c r="F173" s="184" t="s">
        <v>195</v>
      </c>
      <c r="G173" s="185" t="s">
        <v>124</v>
      </c>
      <c r="H173" s="186">
        <v>450</v>
      </c>
      <c r="I173" s="187"/>
      <c r="J173" s="188">
        <f>ROUND(I173*H173,2)</f>
        <v>0</v>
      </c>
      <c r="K173" s="189"/>
      <c r="L173" s="39"/>
      <c r="M173" s="190" t="s">
        <v>1</v>
      </c>
      <c r="N173" s="191" t="s">
        <v>44</v>
      </c>
      <c r="O173" s="71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4" t="s">
        <v>125</v>
      </c>
      <c r="AT173" s="194" t="s">
        <v>121</v>
      </c>
      <c r="AU173" s="194" t="s">
        <v>86</v>
      </c>
      <c r="AY173" s="17" t="s">
        <v>119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7" t="s">
        <v>84</v>
      </c>
      <c r="BK173" s="195">
        <f>ROUND(I173*H173,2)</f>
        <v>0</v>
      </c>
      <c r="BL173" s="17" t="s">
        <v>125</v>
      </c>
      <c r="BM173" s="194" t="s">
        <v>196</v>
      </c>
    </row>
    <row r="174" spans="1:65" s="13" customFormat="1" ht="10.199999999999999">
      <c r="B174" s="196"/>
      <c r="C174" s="197"/>
      <c r="D174" s="198" t="s">
        <v>127</v>
      </c>
      <c r="E174" s="199" t="s">
        <v>1</v>
      </c>
      <c r="F174" s="200" t="s">
        <v>197</v>
      </c>
      <c r="G174" s="197"/>
      <c r="H174" s="199" t="s">
        <v>1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127</v>
      </c>
      <c r="AU174" s="206" t="s">
        <v>86</v>
      </c>
      <c r="AV174" s="13" t="s">
        <v>84</v>
      </c>
      <c r="AW174" s="13" t="s">
        <v>34</v>
      </c>
      <c r="AX174" s="13" t="s">
        <v>79</v>
      </c>
      <c r="AY174" s="206" t="s">
        <v>119</v>
      </c>
    </row>
    <row r="175" spans="1:65" s="14" customFormat="1" ht="10.199999999999999">
      <c r="B175" s="207"/>
      <c r="C175" s="208"/>
      <c r="D175" s="198" t="s">
        <v>127</v>
      </c>
      <c r="E175" s="209" t="s">
        <v>1</v>
      </c>
      <c r="F175" s="210" t="s">
        <v>148</v>
      </c>
      <c r="G175" s="208"/>
      <c r="H175" s="211">
        <v>126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127</v>
      </c>
      <c r="AU175" s="217" t="s">
        <v>86</v>
      </c>
      <c r="AV175" s="14" t="s">
        <v>86</v>
      </c>
      <c r="AW175" s="14" t="s">
        <v>34</v>
      </c>
      <c r="AX175" s="14" t="s">
        <v>79</v>
      </c>
      <c r="AY175" s="217" t="s">
        <v>119</v>
      </c>
    </row>
    <row r="176" spans="1:65" s="14" customFormat="1" ht="10.199999999999999">
      <c r="B176" s="207"/>
      <c r="C176" s="208"/>
      <c r="D176" s="198" t="s">
        <v>127</v>
      </c>
      <c r="E176" s="209" t="s">
        <v>1</v>
      </c>
      <c r="F176" s="210" t="s">
        <v>149</v>
      </c>
      <c r="G176" s="208"/>
      <c r="H176" s="211">
        <v>96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127</v>
      </c>
      <c r="AU176" s="217" t="s">
        <v>86</v>
      </c>
      <c r="AV176" s="14" t="s">
        <v>86</v>
      </c>
      <c r="AW176" s="14" t="s">
        <v>34</v>
      </c>
      <c r="AX176" s="14" t="s">
        <v>79</v>
      </c>
      <c r="AY176" s="217" t="s">
        <v>119</v>
      </c>
    </row>
    <row r="177" spans="1:65" s="14" customFormat="1" ht="10.199999999999999">
      <c r="B177" s="207"/>
      <c r="C177" s="208"/>
      <c r="D177" s="198" t="s">
        <v>127</v>
      </c>
      <c r="E177" s="209" t="s">
        <v>1</v>
      </c>
      <c r="F177" s="210" t="s">
        <v>198</v>
      </c>
      <c r="G177" s="208"/>
      <c r="H177" s="211">
        <v>228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127</v>
      </c>
      <c r="AU177" s="217" t="s">
        <v>86</v>
      </c>
      <c r="AV177" s="14" t="s">
        <v>86</v>
      </c>
      <c r="AW177" s="14" t="s">
        <v>34</v>
      </c>
      <c r="AX177" s="14" t="s">
        <v>79</v>
      </c>
      <c r="AY177" s="217" t="s">
        <v>119</v>
      </c>
    </row>
    <row r="178" spans="1:65" s="15" customFormat="1" ht="10.199999999999999">
      <c r="B178" s="218"/>
      <c r="C178" s="219"/>
      <c r="D178" s="198" t="s">
        <v>127</v>
      </c>
      <c r="E178" s="220" t="s">
        <v>1</v>
      </c>
      <c r="F178" s="221" t="s">
        <v>131</v>
      </c>
      <c r="G178" s="219"/>
      <c r="H178" s="222">
        <v>450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127</v>
      </c>
      <c r="AU178" s="228" t="s">
        <v>86</v>
      </c>
      <c r="AV178" s="15" t="s">
        <v>125</v>
      </c>
      <c r="AW178" s="15" t="s">
        <v>34</v>
      </c>
      <c r="AX178" s="15" t="s">
        <v>84</v>
      </c>
      <c r="AY178" s="228" t="s">
        <v>119</v>
      </c>
    </row>
    <row r="179" spans="1:65" s="2" customFormat="1" ht="16.5" customHeight="1">
      <c r="A179" s="34"/>
      <c r="B179" s="35"/>
      <c r="C179" s="229" t="s">
        <v>199</v>
      </c>
      <c r="D179" s="229" t="s">
        <v>200</v>
      </c>
      <c r="E179" s="230" t="s">
        <v>201</v>
      </c>
      <c r="F179" s="231" t="s">
        <v>202</v>
      </c>
      <c r="G179" s="232" t="s">
        <v>203</v>
      </c>
      <c r="H179" s="233">
        <v>4.5</v>
      </c>
      <c r="I179" s="234"/>
      <c r="J179" s="235">
        <f>ROUND(I179*H179,2)</f>
        <v>0</v>
      </c>
      <c r="K179" s="236"/>
      <c r="L179" s="237"/>
      <c r="M179" s="238" t="s">
        <v>1</v>
      </c>
      <c r="N179" s="239" t="s">
        <v>44</v>
      </c>
      <c r="O179" s="71"/>
      <c r="P179" s="192">
        <f>O179*H179</f>
        <v>0</v>
      </c>
      <c r="Q179" s="192">
        <v>1</v>
      </c>
      <c r="R179" s="192">
        <f>Q179*H179</f>
        <v>4.5</v>
      </c>
      <c r="S179" s="192">
        <v>0</v>
      </c>
      <c r="T179" s="19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4" t="s">
        <v>173</v>
      </c>
      <c r="AT179" s="194" t="s">
        <v>200</v>
      </c>
      <c r="AU179" s="194" t="s">
        <v>86</v>
      </c>
      <c r="AY179" s="17" t="s">
        <v>119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7" t="s">
        <v>84</v>
      </c>
      <c r="BK179" s="195">
        <f>ROUND(I179*H179,2)</f>
        <v>0</v>
      </c>
      <c r="BL179" s="17" t="s">
        <v>125</v>
      </c>
      <c r="BM179" s="194" t="s">
        <v>204</v>
      </c>
    </row>
    <row r="180" spans="1:65" s="14" customFormat="1" ht="10.199999999999999">
      <c r="B180" s="207"/>
      <c r="C180" s="208"/>
      <c r="D180" s="198" t="s">
        <v>127</v>
      </c>
      <c r="E180" s="208"/>
      <c r="F180" s="210" t="s">
        <v>205</v>
      </c>
      <c r="G180" s="208"/>
      <c r="H180" s="211">
        <v>4.5</v>
      </c>
      <c r="I180" s="212"/>
      <c r="J180" s="208"/>
      <c r="K180" s="208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127</v>
      </c>
      <c r="AU180" s="217" t="s">
        <v>86</v>
      </c>
      <c r="AV180" s="14" t="s">
        <v>86</v>
      </c>
      <c r="AW180" s="14" t="s">
        <v>4</v>
      </c>
      <c r="AX180" s="14" t="s">
        <v>84</v>
      </c>
      <c r="AY180" s="217" t="s">
        <v>119</v>
      </c>
    </row>
    <row r="181" spans="1:65" s="2" customFormat="1" ht="16.5" customHeight="1">
      <c r="A181" s="34"/>
      <c r="B181" s="35"/>
      <c r="C181" s="182" t="s">
        <v>206</v>
      </c>
      <c r="D181" s="182" t="s">
        <v>121</v>
      </c>
      <c r="E181" s="183" t="s">
        <v>207</v>
      </c>
      <c r="F181" s="184" t="s">
        <v>208</v>
      </c>
      <c r="G181" s="185" t="s">
        <v>124</v>
      </c>
      <c r="H181" s="186">
        <v>450</v>
      </c>
      <c r="I181" s="187"/>
      <c r="J181" s="188">
        <f>ROUND(I181*H181,2)</f>
        <v>0</v>
      </c>
      <c r="K181" s="189"/>
      <c r="L181" s="39"/>
      <c r="M181" s="190" t="s">
        <v>1</v>
      </c>
      <c r="N181" s="191" t="s">
        <v>44</v>
      </c>
      <c r="O181" s="71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4" t="s">
        <v>125</v>
      </c>
      <c r="AT181" s="194" t="s">
        <v>121</v>
      </c>
      <c r="AU181" s="194" t="s">
        <v>86</v>
      </c>
      <c r="AY181" s="17" t="s">
        <v>119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7" t="s">
        <v>84</v>
      </c>
      <c r="BK181" s="195">
        <f>ROUND(I181*H181,2)</f>
        <v>0</v>
      </c>
      <c r="BL181" s="17" t="s">
        <v>125</v>
      </c>
      <c r="BM181" s="194" t="s">
        <v>209</v>
      </c>
    </row>
    <row r="182" spans="1:65" s="13" customFormat="1" ht="10.199999999999999">
      <c r="B182" s="196"/>
      <c r="C182" s="197"/>
      <c r="D182" s="198" t="s">
        <v>127</v>
      </c>
      <c r="E182" s="199" t="s">
        <v>1</v>
      </c>
      <c r="F182" s="200" t="s">
        <v>210</v>
      </c>
      <c r="G182" s="197"/>
      <c r="H182" s="199" t="s">
        <v>1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127</v>
      </c>
      <c r="AU182" s="206" t="s">
        <v>86</v>
      </c>
      <c r="AV182" s="13" t="s">
        <v>84</v>
      </c>
      <c r="AW182" s="13" t="s">
        <v>34</v>
      </c>
      <c r="AX182" s="13" t="s">
        <v>79</v>
      </c>
      <c r="AY182" s="206" t="s">
        <v>119</v>
      </c>
    </row>
    <row r="183" spans="1:65" s="14" customFormat="1" ht="10.199999999999999">
      <c r="B183" s="207"/>
      <c r="C183" s="208"/>
      <c r="D183" s="198" t="s">
        <v>127</v>
      </c>
      <c r="E183" s="209" t="s">
        <v>1</v>
      </c>
      <c r="F183" s="210" t="s">
        <v>148</v>
      </c>
      <c r="G183" s="208"/>
      <c r="H183" s="211">
        <v>126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127</v>
      </c>
      <c r="AU183" s="217" t="s">
        <v>86</v>
      </c>
      <c r="AV183" s="14" t="s">
        <v>86</v>
      </c>
      <c r="AW183" s="14" t="s">
        <v>34</v>
      </c>
      <c r="AX183" s="14" t="s">
        <v>79</v>
      </c>
      <c r="AY183" s="217" t="s">
        <v>119</v>
      </c>
    </row>
    <row r="184" spans="1:65" s="14" customFormat="1" ht="10.199999999999999">
      <c r="B184" s="207"/>
      <c r="C184" s="208"/>
      <c r="D184" s="198" t="s">
        <v>127</v>
      </c>
      <c r="E184" s="209" t="s">
        <v>1</v>
      </c>
      <c r="F184" s="210" t="s">
        <v>149</v>
      </c>
      <c r="G184" s="208"/>
      <c r="H184" s="211">
        <v>96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127</v>
      </c>
      <c r="AU184" s="217" t="s">
        <v>86</v>
      </c>
      <c r="AV184" s="14" t="s">
        <v>86</v>
      </c>
      <c r="AW184" s="14" t="s">
        <v>34</v>
      </c>
      <c r="AX184" s="14" t="s">
        <v>79</v>
      </c>
      <c r="AY184" s="217" t="s">
        <v>119</v>
      </c>
    </row>
    <row r="185" spans="1:65" s="14" customFormat="1" ht="10.199999999999999">
      <c r="B185" s="207"/>
      <c r="C185" s="208"/>
      <c r="D185" s="198" t="s">
        <v>127</v>
      </c>
      <c r="E185" s="209" t="s">
        <v>1</v>
      </c>
      <c r="F185" s="210" t="s">
        <v>198</v>
      </c>
      <c r="G185" s="208"/>
      <c r="H185" s="211">
        <v>228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127</v>
      </c>
      <c r="AU185" s="217" t="s">
        <v>86</v>
      </c>
      <c r="AV185" s="14" t="s">
        <v>86</v>
      </c>
      <c r="AW185" s="14" t="s">
        <v>34</v>
      </c>
      <c r="AX185" s="14" t="s">
        <v>79</v>
      </c>
      <c r="AY185" s="217" t="s">
        <v>119</v>
      </c>
    </row>
    <row r="186" spans="1:65" s="15" customFormat="1" ht="10.199999999999999">
      <c r="B186" s="218"/>
      <c r="C186" s="219"/>
      <c r="D186" s="198" t="s">
        <v>127</v>
      </c>
      <c r="E186" s="220" t="s">
        <v>1</v>
      </c>
      <c r="F186" s="221" t="s">
        <v>131</v>
      </c>
      <c r="G186" s="219"/>
      <c r="H186" s="222">
        <v>450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127</v>
      </c>
      <c r="AU186" s="228" t="s">
        <v>86</v>
      </c>
      <c r="AV186" s="15" t="s">
        <v>125</v>
      </c>
      <c r="AW186" s="15" t="s">
        <v>34</v>
      </c>
      <c r="AX186" s="15" t="s">
        <v>84</v>
      </c>
      <c r="AY186" s="228" t="s">
        <v>119</v>
      </c>
    </row>
    <row r="187" spans="1:65" s="2" customFormat="1" ht="21.75" customHeight="1">
      <c r="A187" s="34"/>
      <c r="B187" s="35"/>
      <c r="C187" s="182" t="s">
        <v>211</v>
      </c>
      <c r="D187" s="182" t="s">
        <v>121</v>
      </c>
      <c r="E187" s="183" t="s">
        <v>212</v>
      </c>
      <c r="F187" s="184" t="s">
        <v>213</v>
      </c>
      <c r="G187" s="185" t="s">
        <v>124</v>
      </c>
      <c r="H187" s="186">
        <v>450</v>
      </c>
      <c r="I187" s="187"/>
      <c r="J187" s="188">
        <f>ROUND(I187*H187,2)</f>
        <v>0</v>
      </c>
      <c r="K187" s="189"/>
      <c r="L187" s="39"/>
      <c r="M187" s="190" t="s">
        <v>1</v>
      </c>
      <c r="N187" s="191" t="s">
        <v>44</v>
      </c>
      <c r="O187" s="71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4" t="s">
        <v>125</v>
      </c>
      <c r="AT187" s="194" t="s">
        <v>121</v>
      </c>
      <c r="AU187" s="194" t="s">
        <v>86</v>
      </c>
      <c r="AY187" s="17" t="s">
        <v>119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7" t="s">
        <v>84</v>
      </c>
      <c r="BK187" s="195">
        <f>ROUND(I187*H187,2)</f>
        <v>0</v>
      </c>
      <c r="BL187" s="17" t="s">
        <v>125</v>
      </c>
      <c r="BM187" s="194" t="s">
        <v>214</v>
      </c>
    </row>
    <row r="188" spans="1:65" s="13" customFormat="1" ht="10.199999999999999">
      <c r="B188" s="196"/>
      <c r="C188" s="197"/>
      <c r="D188" s="198" t="s">
        <v>127</v>
      </c>
      <c r="E188" s="199" t="s">
        <v>1</v>
      </c>
      <c r="F188" s="200" t="s">
        <v>215</v>
      </c>
      <c r="G188" s="197"/>
      <c r="H188" s="199" t="s">
        <v>1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127</v>
      </c>
      <c r="AU188" s="206" t="s">
        <v>86</v>
      </c>
      <c r="AV188" s="13" t="s">
        <v>84</v>
      </c>
      <c r="AW188" s="13" t="s">
        <v>34</v>
      </c>
      <c r="AX188" s="13" t="s">
        <v>79</v>
      </c>
      <c r="AY188" s="206" t="s">
        <v>119</v>
      </c>
    </row>
    <row r="189" spans="1:65" s="14" customFormat="1" ht="10.199999999999999">
      <c r="B189" s="207"/>
      <c r="C189" s="208"/>
      <c r="D189" s="198" t="s">
        <v>127</v>
      </c>
      <c r="E189" s="209" t="s">
        <v>1</v>
      </c>
      <c r="F189" s="210" t="s">
        <v>148</v>
      </c>
      <c r="G189" s="208"/>
      <c r="H189" s="211">
        <v>126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127</v>
      </c>
      <c r="AU189" s="217" t="s">
        <v>86</v>
      </c>
      <c r="AV189" s="14" t="s">
        <v>86</v>
      </c>
      <c r="AW189" s="14" t="s">
        <v>34</v>
      </c>
      <c r="AX189" s="14" t="s">
        <v>79</v>
      </c>
      <c r="AY189" s="217" t="s">
        <v>119</v>
      </c>
    </row>
    <row r="190" spans="1:65" s="14" customFormat="1" ht="10.199999999999999">
      <c r="B190" s="207"/>
      <c r="C190" s="208"/>
      <c r="D190" s="198" t="s">
        <v>127</v>
      </c>
      <c r="E190" s="209" t="s">
        <v>1</v>
      </c>
      <c r="F190" s="210" t="s">
        <v>149</v>
      </c>
      <c r="G190" s="208"/>
      <c r="H190" s="211">
        <v>96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127</v>
      </c>
      <c r="AU190" s="217" t="s">
        <v>86</v>
      </c>
      <c r="AV190" s="14" t="s">
        <v>86</v>
      </c>
      <c r="AW190" s="14" t="s">
        <v>34</v>
      </c>
      <c r="AX190" s="14" t="s">
        <v>79</v>
      </c>
      <c r="AY190" s="217" t="s">
        <v>119</v>
      </c>
    </row>
    <row r="191" spans="1:65" s="14" customFormat="1" ht="10.199999999999999">
      <c r="B191" s="207"/>
      <c r="C191" s="208"/>
      <c r="D191" s="198" t="s">
        <v>127</v>
      </c>
      <c r="E191" s="209" t="s">
        <v>1</v>
      </c>
      <c r="F191" s="210" t="s">
        <v>198</v>
      </c>
      <c r="G191" s="208"/>
      <c r="H191" s="211">
        <v>228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127</v>
      </c>
      <c r="AU191" s="217" t="s">
        <v>86</v>
      </c>
      <c r="AV191" s="14" t="s">
        <v>86</v>
      </c>
      <c r="AW191" s="14" t="s">
        <v>34</v>
      </c>
      <c r="AX191" s="14" t="s">
        <v>79</v>
      </c>
      <c r="AY191" s="217" t="s">
        <v>119</v>
      </c>
    </row>
    <row r="192" spans="1:65" s="15" customFormat="1" ht="10.199999999999999">
      <c r="B192" s="218"/>
      <c r="C192" s="219"/>
      <c r="D192" s="198" t="s">
        <v>127</v>
      </c>
      <c r="E192" s="220" t="s">
        <v>1</v>
      </c>
      <c r="F192" s="221" t="s">
        <v>131</v>
      </c>
      <c r="G192" s="219"/>
      <c r="H192" s="222">
        <v>450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127</v>
      </c>
      <c r="AU192" s="228" t="s">
        <v>86</v>
      </c>
      <c r="AV192" s="15" t="s">
        <v>125</v>
      </c>
      <c r="AW192" s="15" t="s">
        <v>34</v>
      </c>
      <c r="AX192" s="15" t="s">
        <v>84</v>
      </c>
      <c r="AY192" s="228" t="s">
        <v>119</v>
      </c>
    </row>
    <row r="193" spans="1:65" s="2" customFormat="1" ht="33" customHeight="1">
      <c r="A193" s="34"/>
      <c r="B193" s="35"/>
      <c r="C193" s="182" t="s">
        <v>8</v>
      </c>
      <c r="D193" s="182" t="s">
        <v>121</v>
      </c>
      <c r="E193" s="183" t="s">
        <v>216</v>
      </c>
      <c r="F193" s="184" t="s">
        <v>217</v>
      </c>
      <c r="G193" s="185" t="s">
        <v>124</v>
      </c>
      <c r="H193" s="186">
        <v>1734</v>
      </c>
      <c r="I193" s="187"/>
      <c r="J193" s="188">
        <f>ROUND(I193*H193,2)</f>
        <v>0</v>
      </c>
      <c r="K193" s="189"/>
      <c r="L193" s="39"/>
      <c r="M193" s="190" t="s">
        <v>1</v>
      </c>
      <c r="N193" s="191" t="s">
        <v>44</v>
      </c>
      <c r="O193" s="71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4" t="s">
        <v>125</v>
      </c>
      <c r="AT193" s="194" t="s">
        <v>121</v>
      </c>
      <c r="AU193" s="194" t="s">
        <v>86</v>
      </c>
      <c r="AY193" s="17" t="s">
        <v>119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7" t="s">
        <v>84</v>
      </c>
      <c r="BK193" s="195">
        <f>ROUND(I193*H193,2)</f>
        <v>0</v>
      </c>
      <c r="BL193" s="17" t="s">
        <v>125</v>
      </c>
      <c r="BM193" s="194" t="s">
        <v>218</v>
      </c>
    </row>
    <row r="194" spans="1:65" s="13" customFormat="1" ht="10.199999999999999">
      <c r="B194" s="196"/>
      <c r="C194" s="197"/>
      <c r="D194" s="198" t="s">
        <v>127</v>
      </c>
      <c r="E194" s="199" t="s">
        <v>1</v>
      </c>
      <c r="F194" s="200" t="s">
        <v>219</v>
      </c>
      <c r="G194" s="197"/>
      <c r="H194" s="199" t="s">
        <v>1</v>
      </c>
      <c r="I194" s="201"/>
      <c r="J194" s="197"/>
      <c r="K194" s="197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127</v>
      </c>
      <c r="AU194" s="206" t="s">
        <v>86</v>
      </c>
      <c r="AV194" s="13" t="s">
        <v>84</v>
      </c>
      <c r="AW194" s="13" t="s">
        <v>34</v>
      </c>
      <c r="AX194" s="13" t="s">
        <v>79</v>
      </c>
      <c r="AY194" s="206" t="s">
        <v>119</v>
      </c>
    </row>
    <row r="195" spans="1:65" s="14" customFormat="1" ht="10.199999999999999">
      <c r="B195" s="207"/>
      <c r="C195" s="208"/>
      <c r="D195" s="198" t="s">
        <v>127</v>
      </c>
      <c r="E195" s="209" t="s">
        <v>1</v>
      </c>
      <c r="F195" s="210" t="s">
        <v>129</v>
      </c>
      <c r="G195" s="208"/>
      <c r="H195" s="211">
        <v>1267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127</v>
      </c>
      <c r="AU195" s="217" t="s">
        <v>86</v>
      </c>
      <c r="AV195" s="14" t="s">
        <v>86</v>
      </c>
      <c r="AW195" s="14" t="s">
        <v>34</v>
      </c>
      <c r="AX195" s="14" t="s">
        <v>79</v>
      </c>
      <c r="AY195" s="217" t="s">
        <v>119</v>
      </c>
    </row>
    <row r="196" spans="1:65" s="14" customFormat="1" ht="10.199999999999999">
      <c r="B196" s="207"/>
      <c r="C196" s="208"/>
      <c r="D196" s="198" t="s">
        <v>127</v>
      </c>
      <c r="E196" s="209" t="s">
        <v>1</v>
      </c>
      <c r="F196" s="210" t="s">
        <v>130</v>
      </c>
      <c r="G196" s="208"/>
      <c r="H196" s="211">
        <v>467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127</v>
      </c>
      <c r="AU196" s="217" t="s">
        <v>86</v>
      </c>
      <c r="AV196" s="14" t="s">
        <v>86</v>
      </c>
      <c r="AW196" s="14" t="s">
        <v>34</v>
      </c>
      <c r="AX196" s="14" t="s">
        <v>79</v>
      </c>
      <c r="AY196" s="217" t="s">
        <v>119</v>
      </c>
    </row>
    <row r="197" spans="1:65" s="15" customFormat="1" ht="10.199999999999999">
      <c r="B197" s="218"/>
      <c r="C197" s="219"/>
      <c r="D197" s="198" t="s">
        <v>127</v>
      </c>
      <c r="E197" s="220" t="s">
        <v>1</v>
      </c>
      <c r="F197" s="221" t="s">
        <v>131</v>
      </c>
      <c r="G197" s="219"/>
      <c r="H197" s="222">
        <v>1734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127</v>
      </c>
      <c r="AU197" s="228" t="s">
        <v>86</v>
      </c>
      <c r="AV197" s="15" t="s">
        <v>125</v>
      </c>
      <c r="AW197" s="15" t="s">
        <v>34</v>
      </c>
      <c r="AX197" s="15" t="s">
        <v>84</v>
      </c>
      <c r="AY197" s="228" t="s">
        <v>119</v>
      </c>
    </row>
    <row r="198" spans="1:65" s="2" customFormat="1" ht="37.799999999999997" customHeight="1">
      <c r="A198" s="34"/>
      <c r="B198" s="35"/>
      <c r="C198" s="182" t="s">
        <v>220</v>
      </c>
      <c r="D198" s="182" t="s">
        <v>121</v>
      </c>
      <c r="E198" s="183" t="s">
        <v>221</v>
      </c>
      <c r="F198" s="184" t="s">
        <v>222</v>
      </c>
      <c r="G198" s="185" t="s">
        <v>124</v>
      </c>
      <c r="H198" s="186">
        <v>1734</v>
      </c>
      <c r="I198" s="187"/>
      <c r="J198" s="188">
        <f>ROUND(I198*H198,2)</f>
        <v>0</v>
      </c>
      <c r="K198" s="189"/>
      <c r="L198" s="39"/>
      <c r="M198" s="190" t="s">
        <v>1</v>
      </c>
      <c r="N198" s="191" t="s">
        <v>44</v>
      </c>
      <c r="O198" s="71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4" t="s">
        <v>125</v>
      </c>
      <c r="AT198" s="194" t="s">
        <v>121</v>
      </c>
      <c r="AU198" s="194" t="s">
        <v>86</v>
      </c>
      <c r="AY198" s="17" t="s">
        <v>119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7" t="s">
        <v>84</v>
      </c>
      <c r="BK198" s="195">
        <f>ROUND(I198*H198,2)</f>
        <v>0</v>
      </c>
      <c r="BL198" s="17" t="s">
        <v>125</v>
      </c>
      <c r="BM198" s="194" t="s">
        <v>223</v>
      </c>
    </row>
    <row r="199" spans="1:65" s="13" customFormat="1" ht="10.199999999999999">
      <c r="B199" s="196"/>
      <c r="C199" s="197"/>
      <c r="D199" s="198" t="s">
        <v>127</v>
      </c>
      <c r="E199" s="199" t="s">
        <v>1</v>
      </c>
      <c r="F199" s="200" t="s">
        <v>219</v>
      </c>
      <c r="G199" s="197"/>
      <c r="H199" s="199" t="s">
        <v>1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127</v>
      </c>
      <c r="AU199" s="206" t="s">
        <v>86</v>
      </c>
      <c r="AV199" s="13" t="s">
        <v>84</v>
      </c>
      <c r="AW199" s="13" t="s">
        <v>34</v>
      </c>
      <c r="AX199" s="13" t="s">
        <v>79</v>
      </c>
      <c r="AY199" s="206" t="s">
        <v>119</v>
      </c>
    </row>
    <row r="200" spans="1:65" s="14" customFormat="1" ht="10.199999999999999">
      <c r="B200" s="207"/>
      <c r="C200" s="208"/>
      <c r="D200" s="198" t="s">
        <v>127</v>
      </c>
      <c r="E200" s="209" t="s">
        <v>1</v>
      </c>
      <c r="F200" s="210" t="s">
        <v>129</v>
      </c>
      <c r="G200" s="208"/>
      <c r="H200" s="211">
        <v>1267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127</v>
      </c>
      <c r="AU200" s="217" t="s">
        <v>86</v>
      </c>
      <c r="AV200" s="14" t="s">
        <v>86</v>
      </c>
      <c r="AW200" s="14" t="s">
        <v>34</v>
      </c>
      <c r="AX200" s="14" t="s">
        <v>79</v>
      </c>
      <c r="AY200" s="217" t="s">
        <v>119</v>
      </c>
    </row>
    <row r="201" spans="1:65" s="14" customFormat="1" ht="10.199999999999999">
      <c r="B201" s="207"/>
      <c r="C201" s="208"/>
      <c r="D201" s="198" t="s">
        <v>127</v>
      </c>
      <c r="E201" s="209" t="s">
        <v>1</v>
      </c>
      <c r="F201" s="210" t="s">
        <v>130</v>
      </c>
      <c r="G201" s="208"/>
      <c r="H201" s="211">
        <v>467</v>
      </c>
      <c r="I201" s="212"/>
      <c r="J201" s="208"/>
      <c r="K201" s="208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127</v>
      </c>
      <c r="AU201" s="217" t="s">
        <v>86</v>
      </c>
      <c r="AV201" s="14" t="s">
        <v>86</v>
      </c>
      <c r="AW201" s="14" t="s">
        <v>34</v>
      </c>
      <c r="AX201" s="14" t="s">
        <v>79</v>
      </c>
      <c r="AY201" s="217" t="s">
        <v>119</v>
      </c>
    </row>
    <row r="202" spans="1:65" s="15" customFormat="1" ht="10.199999999999999">
      <c r="B202" s="218"/>
      <c r="C202" s="219"/>
      <c r="D202" s="198" t="s">
        <v>127</v>
      </c>
      <c r="E202" s="220" t="s">
        <v>1</v>
      </c>
      <c r="F202" s="221" t="s">
        <v>131</v>
      </c>
      <c r="G202" s="219"/>
      <c r="H202" s="222">
        <v>1734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127</v>
      </c>
      <c r="AU202" s="228" t="s">
        <v>86</v>
      </c>
      <c r="AV202" s="15" t="s">
        <v>125</v>
      </c>
      <c r="AW202" s="15" t="s">
        <v>34</v>
      </c>
      <c r="AX202" s="15" t="s">
        <v>84</v>
      </c>
      <c r="AY202" s="228" t="s">
        <v>119</v>
      </c>
    </row>
    <row r="203" spans="1:65" s="2" customFormat="1" ht="16.5" customHeight="1">
      <c r="A203" s="34"/>
      <c r="B203" s="35"/>
      <c r="C203" s="229" t="s">
        <v>224</v>
      </c>
      <c r="D203" s="229" t="s">
        <v>200</v>
      </c>
      <c r="E203" s="230" t="s">
        <v>225</v>
      </c>
      <c r="F203" s="231" t="s">
        <v>226</v>
      </c>
      <c r="G203" s="232" t="s">
        <v>203</v>
      </c>
      <c r="H203" s="233">
        <v>17.34</v>
      </c>
      <c r="I203" s="234"/>
      <c r="J203" s="235">
        <f>ROUND(I203*H203,2)</f>
        <v>0</v>
      </c>
      <c r="K203" s="236"/>
      <c r="L203" s="237"/>
      <c r="M203" s="238" t="s">
        <v>1</v>
      </c>
      <c r="N203" s="239" t="s">
        <v>44</v>
      </c>
      <c r="O203" s="71"/>
      <c r="P203" s="192">
        <f>O203*H203</f>
        <v>0</v>
      </c>
      <c r="Q203" s="192">
        <v>1</v>
      </c>
      <c r="R203" s="192">
        <f>Q203*H203</f>
        <v>17.34</v>
      </c>
      <c r="S203" s="192">
        <v>0</v>
      </c>
      <c r="T203" s="19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4" t="s">
        <v>173</v>
      </c>
      <c r="AT203" s="194" t="s">
        <v>200</v>
      </c>
      <c r="AU203" s="194" t="s">
        <v>86</v>
      </c>
      <c r="AY203" s="17" t="s">
        <v>119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7" t="s">
        <v>84</v>
      </c>
      <c r="BK203" s="195">
        <f>ROUND(I203*H203,2)</f>
        <v>0</v>
      </c>
      <c r="BL203" s="17" t="s">
        <v>125</v>
      </c>
      <c r="BM203" s="194" t="s">
        <v>227</v>
      </c>
    </row>
    <row r="204" spans="1:65" s="14" customFormat="1" ht="10.199999999999999">
      <c r="B204" s="207"/>
      <c r="C204" s="208"/>
      <c r="D204" s="198" t="s">
        <v>127</v>
      </c>
      <c r="E204" s="208"/>
      <c r="F204" s="210" t="s">
        <v>228</v>
      </c>
      <c r="G204" s="208"/>
      <c r="H204" s="211">
        <v>17.34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127</v>
      </c>
      <c r="AU204" s="217" t="s">
        <v>86</v>
      </c>
      <c r="AV204" s="14" t="s">
        <v>86</v>
      </c>
      <c r="AW204" s="14" t="s">
        <v>4</v>
      </c>
      <c r="AX204" s="14" t="s">
        <v>84</v>
      </c>
      <c r="AY204" s="217" t="s">
        <v>119</v>
      </c>
    </row>
    <row r="205" spans="1:65" s="2" customFormat="1" ht="21.75" customHeight="1">
      <c r="A205" s="34"/>
      <c r="B205" s="35"/>
      <c r="C205" s="182" t="s">
        <v>229</v>
      </c>
      <c r="D205" s="182" t="s">
        <v>121</v>
      </c>
      <c r="E205" s="183" t="s">
        <v>230</v>
      </c>
      <c r="F205" s="184" t="s">
        <v>231</v>
      </c>
      <c r="G205" s="185" t="s">
        <v>124</v>
      </c>
      <c r="H205" s="186">
        <v>1962</v>
      </c>
      <c r="I205" s="187"/>
      <c r="J205" s="188">
        <f>ROUND(I205*H205,2)</f>
        <v>0</v>
      </c>
      <c r="K205" s="189"/>
      <c r="L205" s="39"/>
      <c r="M205" s="190" t="s">
        <v>1</v>
      </c>
      <c r="N205" s="191" t="s">
        <v>44</v>
      </c>
      <c r="O205" s="71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4" t="s">
        <v>125</v>
      </c>
      <c r="AT205" s="194" t="s">
        <v>121</v>
      </c>
      <c r="AU205" s="194" t="s">
        <v>86</v>
      </c>
      <c r="AY205" s="17" t="s">
        <v>119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7" t="s">
        <v>84</v>
      </c>
      <c r="BK205" s="195">
        <f>ROUND(I205*H205,2)</f>
        <v>0</v>
      </c>
      <c r="BL205" s="17" t="s">
        <v>125</v>
      </c>
      <c r="BM205" s="194" t="s">
        <v>232</v>
      </c>
    </row>
    <row r="206" spans="1:65" s="13" customFormat="1" ht="10.199999999999999">
      <c r="B206" s="196"/>
      <c r="C206" s="197"/>
      <c r="D206" s="198" t="s">
        <v>127</v>
      </c>
      <c r="E206" s="199" t="s">
        <v>1</v>
      </c>
      <c r="F206" s="200" t="s">
        <v>233</v>
      </c>
      <c r="G206" s="197"/>
      <c r="H206" s="199" t="s">
        <v>1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127</v>
      </c>
      <c r="AU206" s="206" t="s">
        <v>86</v>
      </c>
      <c r="AV206" s="13" t="s">
        <v>84</v>
      </c>
      <c r="AW206" s="13" t="s">
        <v>34</v>
      </c>
      <c r="AX206" s="13" t="s">
        <v>79</v>
      </c>
      <c r="AY206" s="206" t="s">
        <v>119</v>
      </c>
    </row>
    <row r="207" spans="1:65" s="14" customFormat="1" ht="10.199999999999999">
      <c r="B207" s="207"/>
      <c r="C207" s="208"/>
      <c r="D207" s="198" t="s">
        <v>127</v>
      </c>
      <c r="E207" s="209" t="s">
        <v>1</v>
      </c>
      <c r="F207" s="210" t="s">
        <v>129</v>
      </c>
      <c r="G207" s="208"/>
      <c r="H207" s="211">
        <v>1267</v>
      </c>
      <c r="I207" s="212"/>
      <c r="J207" s="208"/>
      <c r="K207" s="208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127</v>
      </c>
      <c r="AU207" s="217" t="s">
        <v>86</v>
      </c>
      <c r="AV207" s="14" t="s">
        <v>86</v>
      </c>
      <c r="AW207" s="14" t="s">
        <v>34</v>
      </c>
      <c r="AX207" s="14" t="s">
        <v>79</v>
      </c>
      <c r="AY207" s="217" t="s">
        <v>119</v>
      </c>
    </row>
    <row r="208" spans="1:65" s="14" customFormat="1" ht="10.199999999999999">
      <c r="B208" s="207"/>
      <c r="C208" s="208"/>
      <c r="D208" s="198" t="s">
        <v>127</v>
      </c>
      <c r="E208" s="209" t="s">
        <v>1</v>
      </c>
      <c r="F208" s="210" t="s">
        <v>130</v>
      </c>
      <c r="G208" s="208"/>
      <c r="H208" s="211">
        <v>467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127</v>
      </c>
      <c r="AU208" s="217" t="s">
        <v>86</v>
      </c>
      <c r="AV208" s="14" t="s">
        <v>86</v>
      </c>
      <c r="AW208" s="14" t="s">
        <v>34</v>
      </c>
      <c r="AX208" s="14" t="s">
        <v>79</v>
      </c>
      <c r="AY208" s="217" t="s">
        <v>119</v>
      </c>
    </row>
    <row r="209" spans="1:65" s="14" customFormat="1" ht="10.199999999999999">
      <c r="B209" s="207"/>
      <c r="C209" s="208"/>
      <c r="D209" s="198" t="s">
        <v>127</v>
      </c>
      <c r="E209" s="209" t="s">
        <v>1</v>
      </c>
      <c r="F209" s="210" t="s">
        <v>198</v>
      </c>
      <c r="G209" s="208"/>
      <c r="H209" s="211">
        <v>228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127</v>
      </c>
      <c r="AU209" s="217" t="s">
        <v>86</v>
      </c>
      <c r="AV209" s="14" t="s">
        <v>86</v>
      </c>
      <c r="AW209" s="14" t="s">
        <v>34</v>
      </c>
      <c r="AX209" s="14" t="s">
        <v>79</v>
      </c>
      <c r="AY209" s="217" t="s">
        <v>119</v>
      </c>
    </row>
    <row r="210" spans="1:65" s="15" customFormat="1" ht="10.199999999999999">
      <c r="B210" s="218"/>
      <c r="C210" s="219"/>
      <c r="D210" s="198" t="s">
        <v>127</v>
      </c>
      <c r="E210" s="220" t="s">
        <v>1</v>
      </c>
      <c r="F210" s="221" t="s">
        <v>131</v>
      </c>
      <c r="G210" s="219"/>
      <c r="H210" s="222">
        <v>1962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127</v>
      </c>
      <c r="AU210" s="228" t="s">
        <v>86</v>
      </c>
      <c r="AV210" s="15" t="s">
        <v>125</v>
      </c>
      <c r="AW210" s="15" t="s">
        <v>34</v>
      </c>
      <c r="AX210" s="15" t="s">
        <v>84</v>
      </c>
      <c r="AY210" s="228" t="s">
        <v>119</v>
      </c>
    </row>
    <row r="211" spans="1:65" s="2" customFormat="1" ht="24.15" customHeight="1">
      <c r="A211" s="34"/>
      <c r="B211" s="35"/>
      <c r="C211" s="182" t="s">
        <v>234</v>
      </c>
      <c r="D211" s="182" t="s">
        <v>121</v>
      </c>
      <c r="E211" s="183" t="s">
        <v>235</v>
      </c>
      <c r="F211" s="184" t="s">
        <v>236</v>
      </c>
      <c r="G211" s="185" t="s">
        <v>124</v>
      </c>
      <c r="H211" s="186">
        <v>1962</v>
      </c>
      <c r="I211" s="187"/>
      <c r="J211" s="188">
        <f>ROUND(I211*H211,2)</f>
        <v>0</v>
      </c>
      <c r="K211" s="189"/>
      <c r="L211" s="39"/>
      <c r="M211" s="190" t="s">
        <v>1</v>
      </c>
      <c r="N211" s="191" t="s">
        <v>44</v>
      </c>
      <c r="O211" s="71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4" t="s">
        <v>125</v>
      </c>
      <c r="AT211" s="194" t="s">
        <v>121</v>
      </c>
      <c r="AU211" s="194" t="s">
        <v>86</v>
      </c>
      <c r="AY211" s="17" t="s">
        <v>119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7" t="s">
        <v>84</v>
      </c>
      <c r="BK211" s="195">
        <f>ROUND(I211*H211,2)</f>
        <v>0</v>
      </c>
      <c r="BL211" s="17" t="s">
        <v>125</v>
      </c>
      <c r="BM211" s="194" t="s">
        <v>237</v>
      </c>
    </row>
    <row r="212" spans="1:65" s="13" customFormat="1" ht="10.199999999999999">
      <c r="B212" s="196"/>
      <c r="C212" s="197"/>
      <c r="D212" s="198" t="s">
        <v>127</v>
      </c>
      <c r="E212" s="199" t="s">
        <v>1</v>
      </c>
      <c r="F212" s="200" t="s">
        <v>233</v>
      </c>
      <c r="G212" s="197"/>
      <c r="H212" s="199" t="s">
        <v>1</v>
      </c>
      <c r="I212" s="201"/>
      <c r="J212" s="197"/>
      <c r="K212" s="197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127</v>
      </c>
      <c r="AU212" s="206" t="s">
        <v>86</v>
      </c>
      <c r="AV212" s="13" t="s">
        <v>84</v>
      </c>
      <c r="AW212" s="13" t="s">
        <v>34</v>
      </c>
      <c r="AX212" s="13" t="s">
        <v>79</v>
      </c>
      <c r="AY212" s="206" t="s">
        <v>119</v>
      </c>
    </row>
    <row r="213" spans="1:65" s="14" customFormat="1" ht="10.199999999999999">
      <c r="B213" s="207"/>
      <c r="C213" s="208"/>
      <c r="D213" s="198" t="s">
        <v>127</v>
      </c>
      <c r="E213" s="209" t="s">
        <v>1</v>
      </c>
      <c r="F213" s="210" t="s">
        <v>129</v>
      </c>
      <c r="G213" s="208"/>
      <c r="H213" s="211">
        <v>1267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127</v>
      </c>
      <c r="AU213" s="217" t="s">
        <v>86</v>
      </c>
      <c r="AV213" s="14" t="s">
        <v>86</v>
      </c>
      <c r="AW213" s="14" t="s">
        <v>34</v>
      </c>
      <c r="AX213" s="14" t="s">
        <v>79</v>
      </c>
      <c r="AY213" s="217" t="s">
        <v>119</v>
      </c>
    </row>
    <row r="214" spans="1:65" s="14" customFormat="1" ht="10.199999999999999">
      <c r="B214" s="207"/>
      <c r="C214" s="208"/>
      <c r="D214" s="198" t="s">
        <v>127</v>
      </c>
      <c r="E214" s="209" t="s">
        <v>1</v>
      </c>
      <c r="F214" s="210" t="s">
        <v>130</v>
      </c>
      <c r="G214" s="208"/>
      <c r="H214" s="211">
        <v>467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127</v>
      </c>
      <c r="AU214" s="217" t="s">
        <v>86</v>
      </c>
      <c r="AV214" s="14" t="s">
        <v>86</v>
      </c>
      <c r="AW214" s="14" t="s">
        <v>34</v>
      </c>
      <c r="AX214" s="14" t="s">
        <v>79</v>
      </c>
      <c r="AY214" s="217" t="s">
        <v>119</v>
      </c>
    </row>
    <row r="215" spans="1:65" s="14" customFormat="1" ht="10.199999999999999">
      <c r="B215" s="207"/>
      <c r="C215" s="208"/>
      <c r="D215" s="198" t="s">
        <v>127</v>
      </c>
      <c r="E215" s="209" t="s">
        <v>1</v>
      </c>
      <c r="F215" s="210" t="s">
        <v>198</v>
      </c>
      <c r="G215" s="208"/>
      <c r="H215" s="211">
        <v>228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127</v>
      </c>
      <c r="AU215" s="217" t="s">
        <v>86</v>
      </c>
      <c r="AV215" s="14" t="s">
        <v>86</v>
      </c>
      <c r="AW215" s="14" t="s">
        <v>34</v>
      </c>
      <c r="AX215" s="14" t="s">
        <v>79</v>
      </c>
      <c r="AY215" s="217" t="s">
        <v>119</v>
      </c>
    </row>
    <row r="216" spans="1:65" s="15" customFormat="1" ht="10.199999999999999">
      <c r="B216" s="218"/>
      <c r="C216" s="219"/>
      <c r="D216" s="198" t="s">
        <v>127</v>
      </c>
      <c r="E216" s="220" t="s">
        <v>1</v>
      </c>
      <c r="F216" s="221" t="s">
        <v>131</v>
      </c>
      <c r="G216" s="219"/>
      <c r="H216" s="222">
        <v>1962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127</v>
      </c>
      <c r="AU216" s="228" t="s">
        <v>86</v>
      </c>
      <c r="AV216" s="15" t="s">
        <v>125</v>
      </c>
      <c r="AW216" s="15" t="s">
        <v>34</v>
      </c>
      <c r="AX216" s="15" t="s">
        <v>84</v>
      </c>
      <c r="AY216" s="228" t="s">
        <v>119</v>
      </c>
    </row>
    <row r="217" spans="1:65" s="2" customFormat="1" ht="24.15" customHeight="1">
      <c r="A217" s="34"/>
      <c r="B217" s="35"/>
      <c r="C217" s="182" t="s">
        <v>238</v>
      </c>
      <c r="D217" s="182" t="s">
        <v>121</v>
      </c>
      <c r="E217" s="183" t="s">
        <v>239</v>
      </c>
      <c r="F217" s="184" t="s">
        <v>240</v>
      </c>
      <c r="G217" s="185" t="s">
        <v>124</v>
      </c>
      <c r="H217" s="186">
        <v>1962</v>
      </c>
      <c r="I217" s="187"/>
      <c r="J217" s="188">
        <f>ROUND(I217*H217,2)</f>
        <v>0</v>
      </c>
      <c r="K217" s="189"/>
      <c r="L217" s="39"/>
      <c r="M217" s="190" t="s">
        <v>1</v>
      </c>
      <c r="N217" s="191" t="s">
        <v>44</v>
      </c>
      <c r="O217" s="71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4" t="s">
        <v>125</v>
      </c>
      <c r="AT217" s="194" t="s">
        <v>121</v>
      </c>
      <c r="AU217" s="194" t="s">
        <v>86</v>
      </c>
      <c r="AY217" s="17" t="s">
        <v>119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7" t="s">
        <v>84</v>
      </c>
      <c r="BK217" s="195">
        <f>ROUND(I217*H217,2)</f>
        <v>0</v>
      </c>
      <c r="BL217" s="17" t="s">
        <v>125</v>
      </c>
      <c r="BM217" s="194" t="s">
        <v>241</v>
      </c>
    </row>
    <row r="218" spans="1:65" s="2" customFormat="1" ht="33" customHeight="1">
      <c r="A218" s="34"/>
      <c r="B218" s="35"/>
      <c r="C218" s="182" t="s">
        <v>7</v>
      </c>
      <c r="D218" s="182" t="s">
        <v>121</v>
      </c>
      <c r="E218" s="183" t="s">
        <v>242</v>
      </c>
      <c r="F218" s="184" t="s">
        <v>243</v>
      </c>
      <c r="G218" s="185" t="s">
        <v>124</v>
      </c>
      <c r="H218" s="186">
        <v>222</v>
      </c>
      <c r="I218" s="187"/>
      <c r="J218" s="188">
        <f>ROUND(I218*H218,2)</f>
        <v>0</v>
      </c>
      <c r="K218" s="189"/>
      <c r="L218" s="39"/>
      <c r="M218" s="190" t="s">
        <v>1</v>
      </c>
      <c r="N218" s="191" t="s">
        <v>44</v>
      </c>
      <c r="O218" s="71"/>
      <c r="P218" s="192">
        <f>O218*H218</f>
        <v>0</v>
      </c>
      <c r="Q218" s="192">
        <v>8.9219999999999994E-2</v>
      </c>
      <c r="R218" s="192">
        <f>Q218*H218</f>
        <v>19.806839999999998</v>
      </c>
      <c r="S218" s="192">
        <v>0</v>
      </c>
      <c r="T218" s="19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4" t="s">
        <v>125</v>
      </c>
      <c r="AT218" s="194" t="s">
        <v>121</v>
      </c>
      <c r="AU218" s="194" t="s">
        <v>86</v>
      </c>
      <c r="AY218" s="17" t="s">
        <v>119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7" t="s">
        <v>84</v>
      </c>
      <c r="BK218" s="195">
        <f>ROUND(I218*H218,2)</f>
        <v>0</v>
      </c>
      <c r="BL218" s="17" t="s">
        <v>125</v>
      </c>
      <c r="BM218" s="194" t="s">
        <v>244</v>
      </c>
    </row>
    <row r="219" spans="1:65" s="13" customFormat="1" ht="10.199999999999999">
      <c r="B219" s="196"/>
      <c r="C219" s="197"/>
      <c r="D219" s="198" t="s">
        <v>127</v>
      </c>
      <c r="E219" s="199" t="s">
        <v>1</v>
      </c>
      <c r="F219" s="200" t="s">
        <v>245</v>
      </c>
      <c r="G219" s="197"/>
      <c r="H219" s="199" t="s">
        <v>1</v>
      </c>
      <c r="I219" s="201"/>
      <c r="J219" s="197"/>
      <c r="K219" s="197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127</v>
      </c>
      <c r="AU219" s="206" t="s">
        <v>86</v>
      </c>
      <c r="AV219" s="13" t="s">
        <v>84</v>
      </c>
      <c r="AW219" s="13" t="s">
        <v>34</v>
      </c>
      <c r="AX219" s="13" t="s">
        <v>79</v>
      </c>
      <c r="AY219" s="206" t="s">
        <v>119</v>
      </c>
    </row>
    <row r="220" spans="1:65" s="14" customFormat="1" ht="10.199999999999999">
      <c r="B220" s="207"/>
      <c r="C220" s="208"/>
      <c r="D220" s="198" t="s">
        <v>127</v>
      </c>
      <c r="E220" s="209" t="s">
        <v>1</v>
      </c>
      <c r="F220" s="210" t="s">
        <v>148</v>
      </c>
      <c r="G220" s="208"/>
      <c r="H220" s="211">
        <v>126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127</v>
      </c>
      <c r="AU220" s="217" t="s">
        <v>86</v>
      </c>
      <c r="AV220" s="14" t="s">
        <v>86</v>
      </c>
      <c r="AW220" s="14" t="s">
        <v>34</v>
      </c>
      <c r="AX220" s="14" t="s">
        <v>79</v>
      </c>
      <c r="AY220" s="217" t="s">
        <v>119</v>
      </c>
    </row>
    <row r="221" spans="1:65" s="14" customFormat="1" ht="10.199999999999999">
      <c r="B221" s="207"/>
      <c r="C221" s="208"/>
      <c r="D221" s="198" t="s">
        <v>127</v>
      </c>
      <c r="E221" s="209" t="s">
        <v>1</v>
      </c>
      <c r="F221" s="210" t="s">
        <v>149</v>
      </c>
      <c r="G221" s="208"/>
      <c r="H221" s="211">
        <v>96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127</v>
      </c>
      <c r="AU221" s="217" t="s">
        <v>86</v>
      </c>
      <c r="AV221" s="14" t="s">
        <v>86</v>
      </c>
      <c r="AW221" s="14" t="s">
        <v>34</v>
      </c>
      <c r="AX221" s="14" t="s">
        <v>79</v>
      </c>
      <c r="AY221" s="217" t="s">
        <v>119</v>
      </c>
    </row>
    <row r="222" spans="1:65" s="15" customFormat="1" ht="10.199999999999999">
      <c r="B222" s="218"/>
      <c r="C222" s="219"/>
      <c r="D222" s="198" t="s">
        <v>127</v>
      </c>
      <c r="E222" s="220" t="s">
        <v>1</v>
      </c>
      <c r="F222" s="221" t="s">
        <v>131</v>
      </c>
      <c r="G222" s="219"/>
      <c r="H222" s="222">
        <v>222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127</v>
      </c>
      <c r="AU222" s="228" t="s">
        <v>86</v>
      </c>
      <c r="AV222" s="15" t="s">
        <v>125</v>
      </c>
      <c r="AW222" s="15" t="s">
        <v>34</v>
      </c>
      <c r="AX222" s="15" t="s">
        <v>84</v>
      </c>
      <c r="AY222" s="228" t="s">
        <v>119</v>
      </c>
    </row>
    <row r="223" spans="1:65" s="2" customFormat="1" ht="16.5" customHeight="1">
      <c r="A223" s="34"/>
      <c r="B223" s="35"/>
      <c r="C223" s="229" t="s">
        <v>246</v>
      </c>
      <c r="D223" s="229" t="s">
        <v>200</v>
      </c>
      <c r="E223" s="230" t="s">
        <v>247</v>
      </c>
      <c r="F223" s="231" t="s">
        <v>248</v>
      </c>
      <c r="G223" s="232" t="s">
        <v>124</v>
      </c>
      <c r="H223" s="233">
        <v>228.66</v>
      </c>
      <c r="I223" s="234"/>
      <c r="J223" s="235">
        <f>ROUND(I223*H223,2)</f>
        <v>0</v>
      </c>
      <c r="K223" s="236"/>
      <c r="L223" s="237"/>
      <c r="M223" s="238" t="s">
        <v>1</v>
      </c>
      <c r="N223" s="239" t="s">
        <v>44</v>
      </c>
      <c r="O223" s="71"/>
      <c r="P223" s="192">
        <f>O223*H223</f>
        <v>0</v>
      </c>
      <c r="Q223" s="192">
        <v>0.113</v>
      </c>
      <c r="R223" s="192">
        <f>Q223*H223</f>
        <v>25.83858</v>
      </c>
      <c r="S223" s="192">
        <v>0</v>
      </c>
      <c r="T223" s="19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4" t="s">
        <v>173</v>
      </c>
      <c r="AT223" s="194" t="s">
        <v>200</v>
      </c>
      <c r="AU223" s="194" t="s">
        <v>86</v>
      </c>
      <c r="AY223" s="17" t="s">
        <v>119</v>
      </c>
      <c r="BE223" s="195">
        <f>IF(N223="základní",J223,0)</f>
        <v>0</v>
      </c>
      <c r="BF223" s="195">
        <f>IF(N223="snížená",J223,0)</f>
        <v>0</v>
      </c>
      <c r="BG223" s="195">
        <f>IF(N223="zákl. přenesená",J223,0)</f>
        <v>0</v>
      </c>
      <c r="BH223" s="195">
        <f>IF(N223="sníž. přenesená",J223,0)</f>
        <v>0</v>
      </c>
      <c r="BI223" s="195">
        <f>IF(N223="nulová",J223,0)</f>
        <v>0</v>
      </c>
      <c r="BJ223" s="17" t="s">
        <v>84</v>
      </c>
      <c r="BK223" s="195">
        <f>ROUND(I223*H223,2)</f>
        <v>0</v>
      </c>
      <c r="BL223" s="17" t="s">
        <v>125</v>
      </c>
      <c r="BM223" s="194" t="s">
        <v>249</v>
      </c>
    </row>
    <row r="224" spans="1:65" s="14" customFormat="1" ht="10.199999999999999">
      <c r="B224" s="207"/>
      <c r="C224" s="208"/>
      <c r="D224" s="198" t="s">
        <v>127</v>
      </c>
      <c r="E224" s="208"/>
      <c r="F224" s="210" t="s">
        <v>250</v>
      </c>
      <c r="G224" s="208"/>
      <c r="H224" s="211">
        <v>228.66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127</v>
      </c>
      <c r="AU224" s="217" t="s">
        <v>86</v>
      </c>
      <c r="AV224" s="14" t="s">
        <v>86</v>
      </c>
      <c r="AW224" s="14" t="s">
        <v>4</v>
      </c>
      <c r="AX224" s="14" t="s">
        <v>84</v>
      </c>
      <c r="AY224" s="217" t="s">
        <v>119</v>
      </c>
    </row>
    <row r="225" spans="1:65" s="12" customFormat="1" ht="22.8" customHeight="1">
      <c r="B225" s="166"/>
      <c r="C225" s="167"/>
      <c r="D225" s="168" t="s">
        <v>78</v>
      </c>
      <c r="E225" s="180" t="s">
        <v>173</v>
      </c>
      <c r="F225" s="180" t="s">
        <v>251</v>
      </c>
      <c r="G225" s="167"/>
      <c r="H225" s="167"/>
      <c r="I225" s="170"/>
      <c r="J225" s="181">
        <f>BK225</f>
        <v>0</v>
      </c>
      <c r="K225" s="167"/>
      <c r="L225" s="172"/>
      <c r="M225" s="173"/>
      <c r="N225" s="174"/>
      <c r="O225" s="174"/>
      <c r="P225" s="175">
        <f>SUM(P226:P228)</f>
        <v>0</v>
      </c>
      <c r="Q225" s="174"/>
      <c r="R225" s="175">
        <f>SUM(R226:R228)</f>
        <v>1.4478800000000001</v>
      </c>
      <c r="S225" s="174"/>
      <c r="T225" s="176">
        <f>SUM(T226:T228)</f>
        <v>0</v>
      </c>
      <c r="AR225" s="177" t="s">
        <v>84</v>
      </c>
      <c r="AT225" s="178" t="s">
        <v>78</v>
      </c>
      <c r="AU225" s="178" t="s">
        <v>84</v>
      </c>
      <c r="AY225" s="177" t="s">
        <v>119</v>
      </c>
      <c r="BK225" s="179">
        <f>SUM(BK226:BK228)</f>
        <v>0</v>
      </c>
    </row>
    <row r="226" spans="1:65" s="2" customFormat="1" ht="24.15" customHeight="1">
      <c r="A226" s="34"/>
      <c r="B226" s="35"/>
      <c r="C226" s="182" t="s">
        <v>252</v>
      </c>
      <c r="D226" s="182" t="s">
        <v>121</v>
      </c>
      <c r="E226" s="183" t="s">
        <v>253</v>
      </c>
      <c r="F226" s="184" t="s">
        <v>254</v>
      </c>
      <c r="G226" s="185" t="s">
        <v>255</v>
      </c>
      <c r="H226" s="186">
        <v>2</v>
      </c>
      <c r="I226" s="187"/>
      <c r="J226" s="188">
        <f>ROUND(I226*H226,2)</f>
        <v>0</v>
      </c>
      <c r="K226" s="189"/>
      <c r="L226" s="39"/>
      <c r="M226" s="190" t="s">
        <v>1</v>
      </c>
      <c r="N226" s="191" t="s">
        <v>44</v>
      </c>
      <c r="O226" s="71"/>
      <c r="P226" s="192">
        <f>O226*H226</f>
        <v>0</v>
      </c>
      <c r="Q226" s="192">
        <v>0.12526000000000001</v>
      </c>
      <c r="R226" s="192">
        <f>Q226*H226</f>
        <v>0.25052000000000002</v>
      </c>
      <c r="S226" s="192">
        <v>0</v>
      </c>
      <c r="T226" s="19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4" t="s">
        <v>125</v>
      </c>
      <c r="AT226" s="194" t="s">
        <v>121</v>
      </c>
      <c r="AU226" s="194" t="s">
        <v>86</v>
      </c>
      <c r="AY226" s="17" t="s">
        <v>119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7" t="s">
        <v>84</v>
      </c>
      <c r="BK226" s="195">
        <f>ROUND(I226*H226,2)</f>
        <v>0</v>
      </c>
      <c r="BL226" s="17" t="s">
        <v>125</v>
      </c>
      <c r="BM226" s="194" t="s">
        <v>256</v>
      </c>
    </row>
    <row r="227" spans="1:65" s="2" customFormat="1" ht="21.75" customHeight="1">
      <c r="A227" s="34"/>
      <c r="B227" s="35"/>
      <c r="C227" s="229" t="s">
        <v>257</v>
      </c>
      <c r="D227" s="229" t="s">
        <v>200</v>
      </c>
      <c r="E227" s="230" t="s">
        <v>258</v>
      </c>
      <c r="F227" s="231" t="s">
        <v>259</v>
      </c>
      <c r="G227" s="232" t="s">
        <v>255</v>
      </c>
      <c r="H227" s="233">
        <v>2</v>
      </c>
      <c r="I227" s="234"/>
      <c r="J227" s="235">
        <f>ROUND(I227*H227,2)</f>
        <v>0</v>
      </c>
      <c r="K227" s="236"/>
      <c r="L227" s="237"/>
      <c r="M227" s="238" t="s">
        <v>1</v>
      </c>
      <c r="N227" s="239" t="s">
        <v>44</v>
      </c>
      <c r="O227" s="71"/>
      <c r="P227" s="192">
        <f>O227*H227</f>
        <v>0</v>
      </c>
      <c r="Q227" s="192">
        <v>0.17499999999999999</v>
      </c>
      <c r="R227" s="192">
        <f>Q227*H227</f>
        <v>0.35</v>
      </c>
      <c r="S227" s="192">
        <v>0</v>
      </c>
      <c r="T227" s="19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4" t="s">
        <v>173</v>
      </c>
      <c r="AT227" s="194" t="s">
        <v>200</v>
      </c>
      <c r="AU227" s="194" t="s">
        <v>86</v>
      </c>
      <c r="AY227" s="17" t="s">
        <v>119</v>
      </c>
      <c r="BE227" s="195">
        <f>IF(N227="základní",J227,0)</f>
        <v>0</v>
      </c>
      <c r="BF227" s="195">
        <f>IF(N227="snížená",J227,0)</f>
        <v>0</v>
      </c>
      <c r="BG227" s="195">
        <f>IF(N227="zákl. přenesená",J227,0)</f>
        <v>0</v>
      </c>
      <c r="BH227" s="195">
        <f>IF(N227="sníž. přenesená",J227,0)</f>
        <v>0</v>
      </c>
      <c r="BI227" s="195">
        <f>IF(N227="nulová",J227,0)</f>
        <v>0</v>
      </c>
      <c r="BJ227" s="17" t="s">
        <v>84</v>
      </c>
      <c r="BK227" s="195">
        <f>ROUND(I227*H227,2)</f>
        <v>0</v>
      </c>
      <c r="BL227" s="17" t="s">
        <v>125</v>
      </c>
      <c r="BM227" s="194" t="s">
        <v>260</v>
      </c>
    </row>
    <row r="228" spans="1:65" s="2" customFormat="1" ht="24.15" customHeight="1">
      <c r="A228" s="34"/>
      <c r="B228" s="35"/>
      <c r="C228" s="182" t="s">
        <v>261</v>
      </c>
      <c r="D228" s="182" t="s">
        <v>121</v>
      </c>
      <c r="E228" s="183" t="s">
        <v>262</v>
      </c>
      <c r="F228" s="184" t="s">
        <v>263</v>
      </c>
      <c r="G228" s="185" t="s">
        <v>255</v>
      </c>
      <c r="H228" s="186">
        <v>2</v>
      </c>
      <c r="I228" s="187"/>
      <c r="J228" s="188">
        <f>ROUND(I228*H228,2)</f>
        <v>0</v>
      </c>
      <c r="K228" s="189"/>
      <c r="L228" s="39"/>
      <c r="M228" s="190" t="s">
        <v>1</v>
      </c>
      <c r="N228" s="191" t="s">
        <v>44</v>
      </c>
      <c r="O228" s="71"/>
      <c r="P228" s="192">
        <f>O228*H228</f>
        <v>0</v>
      </c>
      <c r="Q228" s="192">
        <v>0.42368</v>
      </c>
      <c r="R228" s="192">
        <f>Q228*H228</f>
        <v>0.84736</v>
      </c>
      <c r="S228" s="192">
        <v>0</v>
      </c>
      <c r="T228" s="19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4" t="s">
        <v>125</v>
      </c>
      <c r="AT228" s="194" t="s">
        <v>121</v>
      </c>
      <c r="AU228" s="194" t="s">
        <v>86</v>
      </c>
      <c r="AY228" s="17" t="s">
        <v>119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7" t="s">
        <v>84</v>
      </c>
      <c r="BK228" s="195">
        <f>ROUND(I228*H228,2)</f>
        <v>0</v>
      </c>
      <c r="BL228" s="17" t="s">
        <v>125</v>
      </c>
      <c r="BM228" s="194" t="s">
        <v>264</v>
      </c>
    </row>
    <row r="229" spans="1:65" s="12" customFormat="1" ht="22.8" customHeight="1">
      <c r="B229" s="166"/>
      <c r="C229" s="167"/>
      <c r="D229" s="168" t="s">
        <v>78</v>
      </c>
      <c r="E229" s="180" t="s">
        <v>180</v>
      </c>
      <c r="F229" s="180" t="s">
        <v>265</v>
      </c>
      <c r="G229" s="167"/>
      <c r="H229" s="167"/>
      <c r="I229" s="170"/>
      <c r="J229" s="181">
        <f>BK229</f>
        <v>0</v>
      </c>
      <c r="K229" s="167"/>
      <c r="L229" s="172"/>
      <c r="M229" s="173"/>
      <c r="N229" s="174"/>
      <c r="O229" s="174"/>
      <c r="P229" s="175">
        <f>SUM(P230:P263)</f>
        <v>0</v>
      </c>
      <c r="Q229" s="174"/>
      <c r="R229" s="175">
        <f>SUM(R230:R263)</f>
        <v>179.13403600000004</v>
      </c>
      <c r="S229" s="174"/>
      <c r="T229" s="176">
        <f>SUM(T230:T263)</f>
        <v>0</v>
      </c>
      <c r="AR229" s="177" t="s">
        <v>84</v>
      </c>
      <c r="AT229" s="178" t="s">
        <v>78</v>
      </c>
      <c r="AU229" s="178" t="s">
        <v>84</v>
      </c>
      <c r="AY229" s="177" t="s">
        <v>119</v>
      </c>
      <c r="BK229" s="179">
        <f>SUM(BK230:BK263)</f>
        <v>0</v>
      </c>
    </row>
    <row r="230" spans="1:65" s="2" customFormat="1" ht="24.15" customHeight="1">
      <c r="A230" s="34"/>
      <c r="B230" s="35"/>
      <c r="C230" s="182" t="s">
        <v>266</v>
      </c>
      <c r="D230" s="182" t="s">
        <v>121</v>
      </c>
      <c r="E230" s="183" t="s">
        <v>267</v>
      </c>
      <c r="F230" s="184" t="s">
        <v>268</v>
      </c>
      <c r="G230" s="185" t="s">
        <v>255</v>
      </c>
      <c r="H230" s="186">
        <v>2</v>
      </c>
      <c r="I230" s="187"/>
      <c r="J230" s="188">
        <f t="shared" ref="J230:J235" si="0">ROUND(I230*H230,2)</f>
        <v>0</v>
      </c>
      <c r="K230" s="189"/>
      <c r="L230" s="39"/>
      <c r="M230" s="190" t="s">
        <v>1</v>
      </c>
      <c r="N230" s="191" t="s">
        <v>44</v>
      </c>
      <c r="O230" s="71"/>
      <c r="P230" s="192">
        <f t="shared" ref="P230:P235" si="1">O230*H230</f>
        <v>0</v>
      </c>
      <c r="Q230" s="192">
        <v>6.9999999999999999E-4</v>
      </c>
      <c r="R230" s="192">
        <f t="shared" ref="R230:R235" si="2">Q230*H230</f>
        <v>1.4E-3</v>
      </c>
      <c r="S230" s="192">
        <v>0</v>
      </c>
      <c r="T230" s="193">
        <f t="shared" ref="T230:T235" si="3"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4" t="s">
        <v>125</v>
      </c>
      <c r="AT230" s="194" t="s">
        <v>121</v>
      </c>
      <c r="AU230" s="194" t="s">
        <v>86</v>
      </c>
      <c r="AY230" s="17" t="s">
        <v>119</v>
      </c>
      <c r="BE230" s="195">
        <f t="shared" ref="BE230:BE235" si="4">IF(N230="základní",J230,0)</f>
        <v>0</v>
      </c>
      <c r="BF230" s="195">
        <f t="shared" ref="BF230:BF235" si="5">IF(N230="snížená",J230,0)</f>
        <v>0</v>
      </c>
      <c r="BG230" s="195">
        <f t="shared" ref="BG230:BG235" si="6">IF(N230="zákl. přenesená",J230,0)</f>
        <v>0</v>
      </c>
      <c r="BH230" s="195">
        <f t="shared" ref="BH230:BH235" si="7">IF(N230="sníž. přenesená",J230,0)</f>
        <v>0</v>
      </c>
      <c r="BI230" s="195">
        <f t="shared" ref="BI230:BI235" si="8">IF(N230="nulová",J230,0)</f>
        <v>0</v>
      </c>
      <c r="BJ230" s="17" t="s">
        <v>84</v>
      </c>
      <c r="BK230" s="195">
        <f t="shared" ref="BK230:BK235" si="9">ROUND(I230*H230,2)</f>
        <v>0</v>
      </c>
      <c r="BL230" s="17" t="s">
        <v>125</v>
      </c>
      <c r="BM230" s="194" t="s">
        <v>269</v>
      </c>
    </row>
    <row r="231" spans="1:65" s="2" customFormat="1" ht="24.15" customHeight="1">
      <c r="A231" s="34"/>
      <c r="B231" s="35"/>
      <c r="C231" s="229" t="s">
        <v>270</v>
      </c>
      <c r="D231" s="229" t="s">
        <v>200</v>
      </c>
      <c r="E231" s="230" t="s">
        <v>271</v>
      </c>
      <c r="F231" s="231" t="s">
        <v>272</v>
      </c>
      <c r="G231" s="232" t="s">
        <v>255</v>
      </c>
      <c r="H231" s="233">
        <v>2</v>
      </c>
      <c r="I231" s="234"/>
      <c r="J231" s="235">
        <f t="shared" si="0"/>
        <v>0</v>
      </c>
      <c r="K231" s="236"/>
      <c r="L231" s="237"/>
      <c r="M231" s="238" t="s">
        <v>1</v>
      </c>
      <c r="N231" s="239" t="s">
        <v>44</v>
      </c>
      <c r="O231" s="71"/>
      <c r="P231" s="192">
        <f t="shared" si="1"/>
        <v>0</v>
      </c>
      <c r="Q231" s="192">
        <v>2.5999999999999999E-3</v>
      </c>
      <c r="R231" s="192">
        <f t="shared" si="2"/>
        <v>5.1999999999999998E-3</v>
      </c>
      <c r="S231" s="192">
        <v>0</v>
      </c>
      <c r="T231" s="193">
        <f t="shared" si="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4" t="s">
        <v>173</v>
      </c>
      <c r="AT231" s="194" t="s">
        <v>200</v>
      </c>
      <c r="AU231" s="194" t="s">
        <v>86</v>
      </c>
      <c r="AY231" s="17" t="s">
        <v>119</v>
      </c>
      <c r="BE231" s="195">
        <f t="shared" si="4"/>
        <v>0</v>
      </c>
      <c r="BF231" s="195">
        <f t="shared" si="5"/>
        <v>0</v>
      </c>
      <c r="BG231" s="195">
        <f t="shared" si="6"/>
        <v>0</v>
      </c>
      <c r="BH231" s="195">
        <f t="shared" si="7"/>
        <v>0</v>
      </c>
      <c r="BI231" s="195">
        <f t="shared" si="8"/>
        <v>0</v>
      </c>
      <c r="BJ231" s="17" t="s">
        <v>84</v>
      </c>
      <c r="BK231" s="195">
        <f t="shared" si="9"/>
        <v>0</v>
      </c>
      <c r="BL231" s="17" t="s">
        <v>125</v>
      </c>
      <c r="BM231" s="194" t="s">
        <v>273</v>
      </c>
    </row>
    <row r="232" spans="1:65" s="2" customFormat="1" ht="24.15" customHeight="1">
      <c r="A232" s="34"/>
      <c r="B232" s="35"/>
      <c r="C232" s="182" t="s">
        <v>274</v>
      </c>
      <c r="D232" s="182" t="s">
        <v>121</v>
      </c>
      <c r="E232" s="183" t="s">
        <v>275</v>
      </c>
      <c r="F232" s="184" t="s">
        <v>276</v>
      </c>
      <c r="G232" s="185" t="s">
        <v>255</v>
      </c>
      <c r="H232" s="186">
        <v>1</v>
      </c>
      <c r="I232" s="187"/>
      <c r="J232" s="188">
        <f t="shared" si="0"/>
        <v>0</v>
      </c>
      <c r="K232" s="189"/>
      <c r="L232" s="39"/>
      <c r="M232" s="190" t="s">
        <v>1</v>
      </c>
      <c r="N232" s="191" t="s">
        <v>44</v>
      </c>
      <c r="O232" s="71"/>
      <c r="P232" s="192">
        <f t="shared" si="1"/>
        <v>0</v>
      </c>
      <c r="Q232" s="192">
        <v>1.0499999999999999E-3</v>
      </c>
      <c r="R232" s="192">
        <f t="shared" si="2"/>
        <v>1.0499999999999999E-3</v>
      </c>
      <c r="S232" s="192">
        <v>0</v>
      </c>
      <c r="T232" s="193">
        <f t="shared" si="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4" t="s">
        <v>125</v>
      </c>
      <c r="AT232" s="194" t="s">
        <v>121</v>
      </c>
      <c r="AU232" s="194" t="s">
        <v>86</v>
      </c>
      <c r="AY232" s="17" t="s">
        <v>119</v>
      </c>
      <c r="BE232" s="195">
        <f t="shared" si="4"/>
        <v>0</v>
      </c>
      <c r="BF232" s="195">
        <f t="shared" si="5"/>
        <v>0</v>
      </c>
      <c r="BG232" s="195">
        <f t="shared" si="6"/>
        <v>0</v>
      </c>
      <c r="BH232" s="195">
        <f t="shared" si="7"/>
        <v>0</v>
      </c>
      <c r="BI232" s="195">
        <f t="shared" si="8"/>
        <v>0</v>
      </c>
      <c r="BJ232" s="17" t="s">
        <v>84</v>
      </c>
      <c r="BK232" s="195">
        <f t="shared" si="9"/>
        <v>0</v>
      </c>
      <c r="BL232" s="17" t="s">
        <v>125</v>
      </c>
      <c r="BM232" s="194" t="s">
        <v>277</v>
      </c>
    </row>
    <row r="233" spans="1:65" s="2" customFormat="1" ht="24.15" customHeight="1">
      <c r="A233" s="34"/>
      <c r="B233" s="35"/>
      <c r="C233" s="229" t="s">
        <v>278</v>
      </c>
      <c r="D233" s="229" t="s">
        <v>200</v>
      </c>
      <c r="E233" s="230" t="s">
        <v>279</v>
      </c>
      <c r="F233" s="231" t="s">
        <v>280</v>
      </c>
      <c r="G233" s="232" t="s">
        <v>255</v>
      </c>
      <c r="H233" s="233">
        <v>1</v>
      </c>
      <c r="I233" s="234"/>
      <c r="J233" s="235">
        <f t="shared" si="0"/>
        <v>0</v>
      </c>
      <c r="K233" s="236"/>
      <c r="L233" s="237"/>
      <c r="M233" s="238" t="s">
        <v>1</v>
      </c>
      <c r="N233" s="239" t="s">
        <v>44</v>
      </c>
      <c r="O233" s="71"/>
      <c r="P233" s="192">
        <f t="shared" si="1"/>
        <v>0</v>
      </c>
      <c r="Q233" s="192">
        <v>1.55E-2</v>
      </c>
      <c r="R233" s="192">
        <f t="shared" si="2"/>
        <v>1.55E-2</v>
      </c>
      <c r="S233" s="192">
        <v>0</v>
      </c>
      <c r="T233" s="193">
        <f t="shared" si="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4" t="s">
        <v>173</v>
      </c>
      <c r="AT233" s="194" t="s">
        <v>200</v>
      </c>
      <c r="AU233" s="194" t="s">
        <v>86</v>
      </c>
      <c r="AY233" s="17" t="s">
        <v>119</v>
      </c>
      <c r="BE233" s="195">
        <f t="shared" si="4"/>
        <v>0</v>
      </c>
      <c r="BF233" s="195">
        <f t="shared" si="5"/>
        <v>0</v>
      </c>
      <c r="BG233" s="195">
        <f t="shared" si="6"/>
        <v>0</v>
      </c>
      <c r="BH233" s="195">
        <f t="shared" si="7"/>
        <v>0</v>
      </c>
      <c r="BI233" s="195">
        <f t="shared" si="8"/>
        <v>0</v>
      </c>
      <c r="BJ233" s="17" t="s">
        <v>84</v>
      </c>
      <c r="BK233" s="195">
        <f t="shared" si="9"/>
        <v>0</v>
      </c>
      <c r="BL233" s="17" t="s">
        <v>125</v>
      </c>
      <c r="BM233" s="194" t="s">
        <v>281</v>
      </c>
    </row>
    <row r="234" spans="1:65" s="2" customFormat="1" ht="24.15" customHeight="1">
      <c r="A234" s="34"/>
      <c r="B234" s="35"/>
      <c r="C234" s="182" t="s">
        <v>282</v>
      </c>
      <c r="D234" s="182" t="s">
        <v>121</v>
      </c>
      <c r="E234" s="183" t="s">
        <v>283</v>
      </c>
      <c r="F234" s="184" t="s">
        <v>284</v>
      </c>
      <c r="G234" s="185" t="s">
        <v>255</v>
      </c>
      <c r="H234" s="186">
        <v>1</v>
      </c>
      <c r="I234" s="187"/>
      <c r="J234" s="188">
        <f t="shared" si="0"/>
        <v>0</v>
      </c>
      <c r="K234" s="189"/>
      <c r="L234" s="39"/>
      <c r="M234" s="190" t="s">
        <v>1</v>
      </c>
      <c r="N234" s="191" t="s">
        <v>44</v>
      </c>
      <c r="O234" s="71"/>
      <c r="P234" s="192">
        <f t="shared" si="1"/>
        <v>0</v>
      </c>
      <c r="Q234" s="192">
        <v>2.5018799999999999</v>
      </c>
      <c r="R234" s="192">
        <f t="shared" si="2"/>
        <v>2.5018799999999999</v>
      </c>
      <c r="S234" s="192">
        <v>0</v>
      </c>
      <c r="T234" s="193">
        <f t="shared" si="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4" t="s">
        <v>125</v>
      </c>
      <c r="AT234" s="194" t="s">
        <v>121</v>
      </c>
      <c r="AU234" s="194" t="s">
        <v>86</v>
      </c>
      <c r="AY234" s="17" t="s">
        <v>119</v>
      </c>
      <c r="BE234" s="195">
        <f t="shared" si="4"/>
        <v>0</v>
      </c>
      <c r="BF234" s="195">
        <f t="shared" si="5"/>
        <v>0</v>
      </c>
      <c r="BG234" s="195">
        <f t="shared" si="6"/>
        <v>0</v>
      </c>
      <c r="BH234" s="195">
        <f t="shared" si="7"/>
        <v>0</v>
      </c>
      <c r="BI234" s="195">
        <f t="shared" si="8"/>
        <v>0</v>
      </c>
      <c r="BJ234" s="17" t="s">
        <v>84</v>
      </c>
      <c r="BK234" s="195">
        <f t="shared" si="9"/>
        <v>0</v>
      </c>
      <c r="BL234" s="17" t="s">
        <v>125</v>
      </c>
      <c r="BM234" s="194" t="s">
        <v>285</v>
      </c>
    </row>
    <row r="235" spans="1:65" s="2" customFormat="1" ht="33" customHeight="1">
      <c r="A235" s="34"/>
      <c r="B235" s="35"/>
      <c r="C235" s="182" t="s">
        <v>286</v>
      </c>
      <c r="D235" s="182" t="s">
        <v>121</v>
      </c>
      <c r="E235" s="183" t="s">
        <v>287</v>
      </c>
      <c r="F235" s="184" t="s">
        <v>288</v>
      </c>
      <c r="G235" s="185" t="s">
        <v>134</v>
      </c>
      <c r="H235" s="186">
        <v>194</v>
      </c>
      <c r="I235" s="187"/>
      <c r="J235" s="188">
        <f t="shared" si="0"/>
        <v>0</v>
      </c>
      <c r="K235" s="189"/>
      <c r="L235" s="39"/>
      <c r="M235" s="190" t="s">
        <v>1</v>
      </c>
      <c r="N235" s="191" t="s">
        <v>44</v>
      </c>
      <c r="O235" s="71"/>
      <c r="P235" s="192">
        <f t="shared" si="1"/>
        <v>0</v>
      </c>
      <c r="Q235" s="192">
        <v>0.14215</v>
      </c>
      <c r="R235" s="192">
        <f t="shared" si="2"/>
        <v>27.577100000000002</v>
      </c>
      <c r="S235" s="192">
        <v>0</v>
      </c>
      <c r="T235" s="193">
        <f t="shared" si="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4" t="s">
        <v>125</v>
      </c>
      <c r="AT235" s="194" t="s">
        <v>121</v>
      </c>
      <c r="AU235" s="194" t="s">
        <v>86</v>
      </c>
      <c r="AY235" s="17" t="s">
        <v>119</v>
      </c>
      <c r="BE235" s="195">
        <f t="shared" si="4"/>
        <v>0</v>
      </c>
      <c r="BF235" s="195">
        <f t="shared" si="5"/>
        <v>0</v>
      </c>
      <c r="BG235" s="195">
        <f t="shared" si="6"/>
        <v>0</v>
      </c>
      <c r="BH235" s="195">
        <f t="shared" si="7"/>
        <v>0</v>
      </c>
      <c r="BI235" s="195">
        <f t="shared" si="8"/>
        <v>0</v>
      </c>
      <c r="BJ235" s="17" t="s">
        <v>84</v>
      </c>
      <c r="BK235" s="195">
        <f t="shared" si="9"/>
        <v>0</v>
      </c>
      <c r="BL235" s="17" t="s">
        <v>125</v>
      </c>
      <c r="BM235" s="194" t="s">
        <v>289</v>
      </c>
    </row>
    <row r="236" spans="1:65" s="13" customFormat="1" ht="10.199999999999999">
      <c r="B236" s="196"/>
      <c r="C236" s="197"/>
      <c r="D236" s="198" t="s">
        <v>127</v>
      </c>
      <c r="E236" s="199" t="s">
        <v>1</v>
      </c>
      <c r="F236" s="200" t="s">
        <v>290</v>
      </c>
      <c r="G236" s="197"/>
      <c r="H236" s="199" t="s">
        <v>1</v>
      </c>
      <c r="I236" s="201"/>
      <c r="J236" s="197"/>
      <c r="K236" s="197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127</v>
      </c>
      <c r="AU236" s="206" t="s">
        <v>86</v>
      </c>
      <c r="AV236" s="13" t="s">
        <v>84</v>
      </c>
      <c r="AW236" s="13" t="s">
        <v>34</v>
      </c>
      <c r="AX236" s="13" t="s">
        <v>79</v>
      </c>
      <c r="AY236" s="206" t="s">
        <v>119</v>
      </c>
    </row>
    <row r="237" spans="1:65" s="14" customFormat="1" ht="10.199999999999999">
      <c r="B237" s="207"/>
      <c r="C237" s="208"/>
      <c r="D237" s="198" t="s">
        <v>127</v>
      </c>
      <c r="E237" s="209" t="s">
        <v>1</v>
      </c>
      <c r="F237" s="210" t="s">
        <v>291</v>
      </c>
      <c r="G237" s="208"/>
      <c r="H237" s="211">
        <v>102</v>
      </c>
      <c r="I237" s="212"/>
      <c r="J237" s="208"/>
      <c r="K237" s="208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127</v>
      </c>
      <c r="AU237" s="217" t="s">
        <v>86</v>
      </c>
      <c r="AV237" s="14" t="s">
        <v>86</v>
      </c>
      <c r="AW237" s="14" t="s">
        <v>34</v>
      </c>
      <c r="AX237" s="14" t="s">
        <v>79</v>
      </c>
      <c r="AY237" s="217" t="s">
        <v>119</v>
      </c>
    </row>
    <row r="238" spans="1:65" s="14" customFormat="1" ht="10.199999999999999">
      <c r="B238" s="207"/>
      <c r="C238" s="208"/>
      <c r="D238" s="198" t="s">
        <v>127</v>
      </c>
      <c r="E238" s="209" t="s">
        <v>1</v>
      </c>
      <c r="F238" s="210" t="s">
        <v>292</v>
      </c>
      <c r="G238" s="208"/>
      <c r="H238" s="211">
        <v>92</v>
      </c>
      <c r="I238" s="212"/>
      <c r="J238" s="208"/>
      <c r="K238" s="208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127</v>
      </c>
      <c r="AU238" s="217" t="s">
        <v>86</v>
      </c>
      <c r="AV238" s="14" t="s">
        <v>86</v>
      </c>
      <c r="AW238" s="14" t="s">
        <v>34</v>
      </c>
      <c r="AX238" s="14" t="s">
        <v>79</v>
      </c>
      <c r="AY238" s="217" t="s">
        <v>119</v>
      </c>
    </row>
    <row r="239" spans="1:65" s="15" customFormat="1" ht="10.199999999999999">
      <c r="B239" s="218"/>
      <c r="C239" s="219"/>
      <c r="D239" s="198" t="s">
        <v>127</v>
      </c>
      <c r="E239" s="220" t="s">
        <v>1</v>
      </c>
      <c r="F239" s="221" t="s">
        <v>131</v>
      </c>
      <c r="G239" s="219"/>
      <c r="H239" s="222">
        <v>194</v>
      </c>
      <c r="I239" s="223"/>
      <c r="J239" s="219"/>
      <c r="K239" s="219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127</v>
      </c>
      <c r="AU239" s="228" t="s">
        <v>86</v>
      </c>
      <c r="AV239" s="15" t="s">
        <v>125</v>
      </c>
      <c r="AW239" s="15" t="s">
        <v>34</v>
      </c>
      <c r="AX239" s="15" t="s">
        <v>84</v>
      </c>
      <c r="AY239" s="228" t="s">
        <v>119</v>
      </c>
    </row>
    <row r="240" spans="1:65" s="2" customFormat="1" ht="24.15" customHeight="1">
      <c r="A240" s="34"/>
      <c r="B240" s="35"/>
      <c r="C240" s="229" t="s">
        <v>293</v>
      </c>
      <c r="D240" s="229" t="s">
        <v>200</v>
      </c>
      <c r="E240" s="230" t="s">
        <v>294</v>
      </c>
      <c r="F240" s="231" t="s">
        <v>295</v>
      </c>
      <c r="G240" s="232" t="s">
        <v>134</v>
      </c>
      <c r="H240" s="233">
        <v>395.76</v>
      </c>
      <c r="I240" s="234"/>
      <c r="J240" s="235">
        <f>ROUND(I240*H240,2)</f>
        <v>0</v>
      </c>
      <c r="K240" s="236"/>
      <c r="L240" s="237"/>
      <c r="M240" s="238" t="s">
        <v>1</v>
      </c>
      <c r="N240" s="239" t="s">
        <v>44</v>
      </c>
      <c r="O240" s="71"/>
      <c r="P240" s="192">
        <f>O240*H240</f>
        <v>0</v>
      </c>
      <c r="Q240" s="192">
        <v>1.42E-3</v>
      </c>
      <c r="R240" s="192">
        <f>Q240*H240</f>
        <v>0.56197920000000001</v>
      </c>
      <c r="S240" s="192">
        <v>0</v>
      </c>
      <c r="T240" s="19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4" t="s">
        <v>173</v>
      </c>
      <c r="AT240" s="194" t="s">
        <v>200</v>
      </c>
      <c r="AU240" s="194" t="s">
        <v>86</v>
      </c>
      <c r="AY240" s="17" t="s">
        <v>119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7" t="s">
        <v>84</v>
      </c>
      <c r="BK240" s="195">
        <f>ROUND(I240*H240,2)</f>
        <v>0</v>
      </c>
      <c r="BL240" s="17" t="s">
        <v>125</v>
      </c>
      <c r="BM240" s="194" t="s">
        <v>296</v>
      </c>
    </row>
    <row r="241" spans="1:65" s="14" customFormat="1" ht="10.199999999999999">
      <c r="B241" s="207"/>
      <c r="C241" s="208"/>
      <c r="D241" s="198" t="s">
        <v>127</v>
      </c>
      <c r="E241" s="208"/>
      <c r="F241" s="210" t="s">
        <v>297</v>
      </c>
      <c r="G241" s="208"/>
      <c r="H241" s="211">
        <v>395.76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127</v>
      </c>
      <c r="AU241" s="217" t="s">
        <v>86</v>
      </c>
      <c r="AV241" s="14" t="s">
        <v>86</v>
      </c>
      <c r="AW241" s="14" t="s">
        <v>4</v>
      </c>
      <c r="AX241" s="14" t="s">
        <v>84</v>
      </c>
      <c r="AY241" s="217" t="s">
        <v>119</v>
      </c>
    </row>
    <row r="242" spans="1:65" s="2" customFormat="1" ht="33" customHeight="1">
      <c r="A242" s="34"/>
      <c r="B242" s="35"/>
      <c r="C242" s="182" t="s">
        <v>298</v>
      </c>
      <c r="D242" s="182" t="s">
        <v>121</v>
      </c>
      <c r="E242" s="183" t="s">
        <v>299</v>
      </c>
      <c r="F242" s="184" t="s">
        <v>300</v>
      </c>
      <c r="G242" s="185" t="s">
        <v>134</v>
      </c>
      <c r="H242" s="186">
        <v>240</v>
      </c>
      <c r="I242" s="187"/>
      <c r="J242" s="188">
        <f>ROUND(I242*H242,2)</f>
        <v>0</v>
      </c>
      <c r="K242" s="189"/>
      <c r="L242" s="39"/>
      <c r="M242" s="190" t="s">
        <v>1</v>
      </c>
      <c r="N242" s="191" t="s">
        <v>44</v>
      </c>
      <c r="O242" s="71"/>
      <c r="P242" s="192">
        <f>O242*H242</f>
        <v>0</v>
      </c>
      <c r="Q242" s="192">
        <v>0.11934</v>
      </c>
      <c r="R242" s="192">
        <f>Q242*H242</f>
        <v>28.6416</v>
      </c>
      <c r="S242" s="192">
        <v>0</v>
      </c>
      <c r="T242" s="19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4" t="s">
        <v>125</v>
      </c>
      <c r="AT242" s="194" t="s">
        <v>121</v>
      </c>
      <c r="AU242" s="194" t="s">
        <v>86</v>
      </c>
      <c r="AY242" s="17" t="s">
        <v>119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7" t="s">
        <v>84</v>
      </c>
      <c r="BK242" s="195">
        <f>ROUND(I242*H242,2)</f>
        <v>0</v>
      </c>
      <c r="BL242" s="17" t="s">
        <v>125</v>
      </c>
      <c r="BM242" s="194" t="s">
        <v>301</v>
      </c>
    </row>
    <row r="243" spans="1:65" s="13" customFormat="1" ht="10.199999999999999">
      <c r="B243" s="196"/>
      <c r="C243" s="197"/>
      <c r="D243" s="198" t="s">
        <v>127</v>
      </c>
      <c r="E243" s="199" t="s">
        <v>1</v>
      </c>
      <c r="F243" s="200" t="s">
        <v>302</v>
      </c>
      <c r="G243" s="197"/>
      <c r="H243" s="199" t="s">
        <v>1</v>
      </c>
      <c r="I243" s="201"/>
      <c r="J243" s="197"/>
      <c r="K243" s="197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127</v>
      </c>
      <c r="AU243" s="206" t="s">
        <v>86</v>
      </c>
      <c r="AV243" s="13" t="s">
        <v>84</v>
      </c>
      <c r="AW243" s="13" t="s">
        <v>34</v>
      </c>
      <c r="AX243" s="13" t="s">
        <v>79</v>
      </c>
      <c r="AY243" s="206" t="s">
        <v>119</v>
      </c>
    </row>
    <row r="244" spans="1:65" s="14" customFormat="1" ht="10.199999999999999">
      <c r="B244" s="207"/>
      <c r="C244" s="208"/>
      <c r="D244" s="198" t="s">
        <v>127</v>
      </c>
      <c r="E244" s="209" t="s">
        <v>1</v>
      </c>
      <c r="F244" s="210" t="s">
        <v>291</v>
      </c>
      <c r="G244" s="208"/>
      <c r="H244" s="211">
        <v>102</v>
      </c>
      <c r="I244" s="212"/>
      <c r="J244" s="208"/>
      <c r="K244" s="208"/>
      <c r="L244" s="213"/>
      <c r="M244" s="214"/>
      <c r="N244" s="215"/>
      <c r="O244" s="215"/>
      <c r="P244" s="215"/>
      <c r="Q244" s="215"/>
      <c r="R244" s="215"/>
      <c r="S244" s="215"/>
      <c r="T244" s="216"/>
      <c r="AT244" s="217" t="s">
        <v>127</v>
      </c>
      <c r="AU244" s="217" t="s">
        <v>86</v>
      </c>
      <c r="AV244" s="14" t="s">
        <v>86</v>
      </c>
      <c r="AW244" s="14" t="s">
        <v>34</v>
      </c>
      <c r="AX244" s="14" t="s">
        <v>79</v>
      </c>
      <c r="AY244" s="217" t="s">
        <v>119</v>
      </c>
    </row>
    <row r="245" spans="1:65" s="14" customFormat="1" ht="10.199999999999999">
      <c r="B245" s="207"/>
      <c r="C245" s="208"/>
      <c r="D245" s="198" t="s">
        <v>127</v>
      </c>
      <c r="E245" s="209" t="s">
        <v>1</v>
      </c>
      <c r="F245" s="210" t="s">
        <v>292</v>
      </c>
      <c r="G245" s="208"/>
      <c r="H245" s="211">
        <v>92</v>
      </c>
      <c r="I245" s="212"/>
      <c r="J245" s="208"/>
      <c r="K245" s="208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127</v>
      </c>
      <c r="AU245" s="217" t="s">
        <v>86</v>
      </c>
      <c r="AV245" s="14" t="s">
        <v>86</v>
      </c>
      <c r="AW245" s="14" t="s">
        <v>34</v>
      </c>
      <c r="AX245" s="14" t="s">
        <v>79</v>
      </c>
      <c r="AY245" s="217" t="s">
        <v>119</v>
      </c>
    </row>
    <row r="246" spans="1:65" s="14" customFormat="1" ht="10.199999999999999">
      <c r="B246" s="207"/>
      <c r="C246" s="208"/>
      <c r="D246" s="198" t="s">
        <v>127</v>
      </c>
      <c r="E246" s="209" t="s">
        <v>1</v>
      </c>
      <c r="F246" s="210" t="s">
        <v>303</v>
      </c>
      <c r="G246" s="208"/>
      <c r="H246" s="211">
        <v>46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127</v>
      </c>
      <c r="AU246" s="217" t="s">
        <v>86</v>
      </c>
      <c r="AV246" s="14" t="s">
        <v>86</v>
      </c>
      <c r="AW246" s="14" t="s">
        <v>34</v>
      </c>
      <c r="AX246" s="14" t="s">
        <v>79</v>
      </c>
      <c r="AY246" s="217" t="s">
        <v>119</v>
      </c>
    </row>
    <row r="247" spans="1:65" s="15" customFormat="1" ht="10.199999999999999">
      <c r="B247" s="218"/>
      <c r="C247" s="219"/>
      <c r="D247" s="198" t="s">
        <v>127</v>
      </c>
      <c r="E247" s="220" t="s">
        <v>1</v>
      </c>
      <c r="F247" s="221" t="s">
        <v>131</v>
      </c>
      <c r="G247" s="219"/>
      <c r="H247" s="222">
        <v>240</v>
      </c>
      <c r="I247" s="223"/>
      <c r="J247" s="219"/>
      <c r="K247" s="219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127</v>
      </c>
      <c r="AU247" s="228" t="s">
        <v>86</v>
      </c>
      <c r="AV247" s="15" t="s">
        <v>125</v>
      </c>
      <c r="AW247" s="15" t="s">
        <v>34</v>
      </c>
      <c r="AX247" s="15" t="s">
        <v>84</v>
      </c>
      <c r="AY247" s="228" t="s">
        <v>119</v>
      </c>
    </row>
    <row r="248" spans="1:65" s="2" customFormat="1" ht="16.5" customHeight="1">
      <c r="A248" s="34"/>
      <c r="B248" s="35"/>
      <c r="C248" s="229" t="s">
        <v>304</v>
      </c>
      <c r="D248" s="229" t="s">
        <v>200</v>
      </c>
      <c r="E248" s="230" t="s">
        <v>305</v>
      </c>
      <c r="F248" s="231" t="s">
        <v>306</v>
      </c>
      <c r="G248" s="232" t="s">
        <v>134</v>
      </c>
      <c r="H248" s="233">
        <v>244.8</v>
      </c>
      <c r="I248" s="234"/>
      <c r="J248" s="235">
        <f>ROUND(I248*H248,2)</f>
        <v>0</v>
      </c>
      <c r="K248" s="236"/>
      <c r="L248" s="237"/>
      <c r="M248" s="238" t="s">
        <v>1</v>
      </c>
      <c r="N248" s="239" t="s">
        <v>44</v>
      </c>
      <c r="O248" s="71"/>
      <c r="P248" s="192">
        <f>O248*H248</f>
        <v>0</v>
      </c>
      <c r="Q248" s="192">
        <v>5.6120000000000003E-2</v>
      </c>
      <c r="R248" s="192">
        <f>Q248*H248</f>
        <v>13.738176000000001</v>
      </c>
      <c r="S248" s="192">
        <v>0</v>
      </c>
      <c r="T248" s="19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4" t="s">
        <v>173</v>
      </c>
      <c r="AT248" s="194" t="s">
        <v>200</v>
      </c>
      <c r="AU248" s="194" t="s">
        <v>86</v>
      </c>
      <c r="AY248" s="17" t="s">
        <v>119</v>
      </c>
      <c r="BE248" s="195">
        <f>IF(N248="základní",J248,0)</f>
        <v>0</v>
      </c>
      <c r="BF248" s="195">
        <f>IF(N248="snížená",J248,0)</f>
        <v>0</v>
      </c>
      <c r="BG248" s="195">
        <f>IF(N248="zákl. přenesená",J248,0)</f>
        <v>0</v>
      </c>
      <c r="BH248" s="195">
        <f>IF(N248="sníž. přenesená",J248,0)</f>
        <v>0</v>
      </c>
      <c r="BI248" s="195">
        <f>IF(N248="nulová",J248,0)</f>
        <v>0</v>
      </c>
      <c r="BJ248" s="17" t="s">
        <v>84</v>
      </c>
      <c r="BK248" s="195">
        <f>ROUND(I248*H248,2)</f>
        <v>0</v>
      </c>
      <c r="BL248" s="17" t="s">
        <v>125</v>
      </c>
      <c r="BM248" s="194" t="s">
        <v>307</v>
      </c>
    </row>
    <row r="249" spans="1:65" s="14" customFormat="1" ht="10.199999999999999">
      <c r="B249" s="207"/>
      <c r="C249" s="208"/>
      <c r="D249" s="198" t="s">
        <v>127</v>
      </c>
      <c r="E249" s="208"/>
      <c r="F249" s="210" t="s">
        <v>308</v>
      </c>
      <c r="G249" s="208"/>
      <c r="H249" s="211">
        <v>244.8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127</v>
      </c>
      <c r="AU249" s="217" t="s">
        <v>86</v>
      </c>
      <c r="AV249" s="14" t="s">
        <v>86</v>
      </c>
      <c r="AW249" s="14" t="s">
        <v>4</v>
      </c>
      <c r="AX249" s="14" t="s">
        <v>84</v>
      </c>
      <c r="AY249" s="217" t="s">
        <v>119</v>
      </c>
    </row>
    <row r="250" spans="1:65" s="2" customFormat="1" ht="33" customHeight="1">
      <c r="A250" s="34"/>
      <c r="B250" s="35"/>
      <c r="C250" s="182" t="s">
        <v>309</v>
      </c>
      <c r="D250" s="182" t="s">
        <v>121</v>
      </c>
      <c r="E250" s="183" t="s">
        <v>310</v>
      </c>
      <c r="F250" s="184" t="s">
        <v>311</v>
      </c>
      <c r="G250" s="185" t="s">
        <v>134</v>
      </c>
      <c r="H250" s="186">
        <v>257</v>
      </c>
      <c r="I250" s="187"/>
      <c r="J250" s="188">
        <f>ROUND(I250*H250,2)</f>
        <v>0</v>
      </c>
      <c r="K250" s="189"/>
      <c r="L250" s="39"/>
      <c r="M250" s="190" t="s">
        <v>1</v>
      </c>
      <c r="N250" s="191" t="s">
        <v>44</v>
      </c>
      <c r="O250" s="71"/>
      <c r="P250" s="192">
        <f>O250*H250</f>
        <v>0</v>
      </c>
      <c r="Q250" s="192">
        <v>9.5990000000000006E-2</v>
      </c>
      <c r="R250" s="192">
        <f>Q250*H250</f>
        <v>24.669430000000002</v>
      </c>
      <c r="S250" s="192">
        <v>0</v>
      </c>
      <c r="T250" s="19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4" t="s">
        <v>125</v>
      </c>
      <c r="AT250" s="194" t="s">
        <v>121</v>
      </c>
      <c r="AU250" s="194" t="s">
        <v>86</v>
      </c>
      <c r="AY250" s="17" t="s">
        <v>119</v>
      </c>
      <c r="BE250" s="195">
        <f>IF(N250="základní",J250,0)</f>
        <v>0</v>
      </c>
      <c r="BF250" s="195">
        <f>IF(N250="snížená",J250,0)</f>
        <v>0</v>
      </c>
      <c r="BG250" s="195">
        <f>IF(N250="zákl. přenesená",J250,0)</f>
        <v>0</v>
      </c>
      <c r="BH250" s="195">
        <f>IF(N250="sníž. přenesená",J250,0)</f>
        <v>0</v>
      </c>
      <c r="BI250" s="195">
        <f>IF(N250="nulová",J250,0)</f>
        <v>0</v>
      </c>
      <c r="BJ250" s="17" t="s">
        <v>84</v>
      </c>
      <c r="BK250" s="195">
        <f>ROUND(I250*H250,2)</f>
        <v>0</v>
      </c>
      <c r="BL250" s="17" t="s">
        <v>125</v>
      </c>
      <c r="BM250" s="194" t="s">
        <v>312</v>
      </c>
    </row>
    <row r="251" spans="1:65" s="13" customFormat="1" ht="10.199999999999999">
      <c r="B251" s="196"/>
      <c r="C251" s="197"/>
      <c r="D251" s="198" t="s">
        <v>127</v>
      </c>
      <c r="E251" s="199" t="s">
        <v>1</v>
      </c>
      <c r="F251" s="200" t="s">
        <v>313</v>
      </c>
      <c r="G251" s="197"/>
      <c r="H251" s="199" t="s">
        <v>1</v>
      </c>
      <c r="I251" s="201"/>
      <c r="J251" s="197"/>
      <c r="K251" s="197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 t="s">
        <v>127</v>
      </c>
      <c r="AU251" s="206" t="s">
        <v>86</v>
      </c>
      <c r="AV251" s="13" t="s">
        <v>84</v>
      </c>
      <c r="AW251" s="13" t="s">
        <v>34</v>
      </c>
      <c r="AX251" s="13" t="s">
        <v>79</v>
      </c>
      <c r="AY251" s="206" t="s">
        <v>119</v>
      </c>
    </row>
    <row r="252" spans="1:65" s="14" customFormat="1" ht="10.199999999999999">
      <c r="B252" s="207"/>
      <c r="C252" s="208"/>
      <c r="D252" s="198" t="s">
        <v>127</v>
      </c>
      <c r="E252" s="209" t="s">
        <v>1</v>
      </c>
      <c r="F252" s="210" t="s">
        <v>291</v>
      </c>
      <c r="G252" s="208"/>
      <c r="H252" s="211">
        <v>102</v>
      </c>
      <c r="I252" s="212"/>
      <c r="J252" s="208"/>
      <c r="K252" s="208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127</v>
      </c>
      <c r="AU252" s="217" t="s">
        <v>86</v>
      </c>
      <c r="AV252" s="14" t="s">
        <v>86</v>
      </c>
      <c r="AW252" s="14" t="s">
        <v>34</v>
      </c>
      <c r="AX252" s="14" t="s">
        <v>79</v>
      </c>
      <c r="AY252" s="217" t="s">
        <v>119</v>
      </c>
    </row>
    <row r="253" spans="1:65" s="14" customFormat="1" ht="10.199999999999999">
      <c r="B253" s="207"/>
      <c r="C253" s="208"/>
      <c r="D253" s="198" t="s">
        <v>127</v>
      </c>
      <c r="E253" s="209" t="s">
        <v>1</v>
      </c>
      <c r="F253" s="210" t="s">
        <v>314</v>
      </c>
      <c r="G253" s="208"/>
      <c r="H253" s="211">
        <v>89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127</v>
      </c>
      <c r="AU253" s="217" t="s">
        <v>86</v>
      </c>
      <c r="AV253" s="14" t="s">
        <v>86</v>
      </c>
      <c r="AW253" s="14" t="s">
        <v>34</v>
      </c>
      <c r="AX253" s="14" t="s">
        <v>79</v>
      </c>
      <c r="AY253" s="217" t="s">
        <v>119</v>
      </c>
    </row>
    <row r="254" spans="1:65" s="14" customFormat="1" ht="10.199999999999999">
      <c r="B254" s="207"/>
      <c r="C254" s="208"/>
      <c r="D254" s="198" t="s">
        <v>127</v>
      </c>
      <c r="E254" s="209" t="s">
        <v>1</v>
      </c>
      <c r="F254" s="210" t="s">
        <v>315</v>
      </c>
      <c r="G254" s="208"/>
      <c r="H254" s="211">
        <v>66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127</v>
      </c>
      <c r="AU254" s="217" t="s">
        <v>86</v>
      </c>
      <c r="AV254" s="14" t="s">
        <v>86</v>
      </c>
      <c r="AW254" s="14" t="s">
        <v>34</v>
      </c>
      <c r="AX254" s="14" t="s">
        <v>79</v>
      </c>
      <c r="AY254" s="217" t="s">
        <v>119</v>
      </c>
    </row>
    <row r="255" spans="1:65" s="15" customFormat="1" ht="10.199999999999999">
      <c r="B255" s="218"/>
      <c r="C255" s="219"/>
      <c r="D255" s="198" t="s">
        <v>127</v>
      </c>
      <c r="E255" s="220" t="s">
        <v>1</v>
      </c>
      <c r="F255" s="221" t="s">
        <v>131</v>
      </c>
      <c r="G255" s="219"/>
      <c r="H255" s="222">
        <v>257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127</v>
      </c>
      <c r="AU255" s="228" t="s">
        <v>86</v>
      </c>
      <c r="AV255" s="15" t="s">
        <v>125</v>
      </c>
      <c r="AW255" s="15" t="s">
        <v>34</v>
      </c>
      <c r="AX255" s="15" t="s">
        <v>84</v>
      </c>
      <c r="AY255" s="228" t="s">
        <v>119</v>
      </c>
    </row>
    <row r="256" spans="1:65" s="2" customFormat="1" ht="16.5" customHeight="1">
      <c r="A256" s="34"/>
      <c r="B256" s="35"/>
      <c r="C256" s="229" t="s">
        <v>316</v>
      </c>
      <c r="D256" s="229" t="s">
        <v>200</v>
      </c>
      <c r="E256" s="230" t="s">
        <v>317</v>
      </c>
      <c r="F256" s="231" t="s">
        <v>318</v>
      </c>
      <c r="G256" s="232" t="s">
        <v>134</v>
      </c>
      <c r="H256" s="233">
        <v>257</v>
      </c>
      <c r="I256" s="234"/>
      <c r="J256" s="235">
        <f>ROUND(I256*H256,2)</f>
        <v>0</v>
      </c>
      <c r="K256" s="236"/>
      <c r="L256" s="237"/>
      <c r="M256" s="238" t="s">
        <v>1</v>
      </c>
      <c r="N256" s="239" t="s">
        <v>44</v>
      </c>
      <c r="O256" s="71"/>
      <c r="P256" s="192">
        <f>O256*H256</f>
        <v>0</v>
      </c>
      <c r="Q256" s="192">
        <v>4.5999999999999999E-2</v>
      </c>
      <c r="R256" s="192">
        <f>Q256*H256</f>
        <v>11.821999999999999</v>
      </c>
      <c r="S256" s="192">
        <v>0</v>
      </c>
      <c r="T256" s="19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4" t="s">
        <v>173</v>
      </c>
      <c r="AT256" s="194" t="s">
        <v>200</v>
      </c>
      <c r="AU256" s="194" t="s">
        <v>86</v>
      </c>
      <c r="AY256" s="17" t="s">
        <v>119</v>
      </c>
      <c r="BE256" s="195">
        <f>IF(N256="základní",J256,0)</f>
        <v>0</v>
      </c>
      <c r="BF256" s="195">
        <f>IF(N256="snížená",J256,0)</f>
        <v>0</v>
      </c>
      <c r="BG256" s="195">
        <f>IF(N256="zákl. přenesená",J256,0)</f>
        <v>0</v>
      </c>
      <c r="BH256" s="195">
        <f>IF(N256="sníž. přenesená",J256,0)</f>
        <v>0</v>
      </c>
      <c r="BI256" s="195">
        <f>IF(N256="nulová",J256,0)</f>
        <v>0</v>
      </c>
      <c r="BJ256" s="17" t="s">
        <v>84</v>
      </c>
      <c r="BK256" s="195">
        <f>ROUND(I256*H256,2)</f>
        <v>0</v>
      </c>
      <c r="BL256" s="17" t="s">
        <v>125</v>
      </c>
      <c r="BM256" s="194" t="s">
        <v>319</v>
      </c>
    </row>
    <row r="257" spans="1:65" s="2" customFormat="1" ht="24.15" customHeight="1">
      <c r="A257" s="34"/>
      <c r="B257" s="35"/>
      <c r="C257" s="182" t="s">
        <v>320</v>
      </c>
      <c r="D257" s="182" t="s">
        <v>121</v>
      </c>
      <c r="E257" s="183" t="s">
        <v>321</v>
      </c>
      <c r="F257" s="184" t="s">
        <v>322</v>
      </c>
      <c r="G257" s="185" t="s">
        <v>153</v>
      </c>
      <c r="H257" s="186">
        <v>15.12</v>
      </c>
      <c r="I257" s="187"/>
      <c r="J257" s="188">
        <f>ROUND(I257*H257,2)</f>
        <v>0</v>
      </c>
      <c r="K257" s="189"/>
      <c r="L257" s="39"/>
      <c r="M257" s="190" t="s">
        <v>1</v>
      </c>
      <c r="N257" s="191" t="s">
        <v>44</v>
      </c>
      <c r="O257" s="71"/>
      <c r="P257" s="192">
        <f>O257*H257</f>
        <v>0</v>
      </c>
      <c r="Q257" s="192">
        <v>2.2563399999999998</v>
      </c>
      <c r="R257" s="192">
        <f>Q257*H257</f>
        <v>34.115860799999993</v>
      </c>
      <c r="S257" s="192">
        <v>0</v>
      </c>
      <c r="T257" s="19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4" t="s">
        <v>125</v>
      </c>
      <c r="AT257" s="194" t="s">
        <v>121</v>
      </c>
      <c r="AU257" s="194" t="s">
        <v>86</v>
      </c>
      <c r="AY257" s="17" t="s">
        <v>119</v>
      </c>
      <c r="BE257" s="195">
        <f>IF(N257="základní",J257,0)</f>
        <v>0</v>
      </c>
      <c r="BF257" s="195">
        <f>IF(N257="snížená",J257,0)</f>
        <v>0</v>
      </c>
      <c r="BG257" s="195">
        <f>IF(N257="zákl. přenesená",J257,0)</f>
        <v>0</v>
      </c>
      <c r="BH257" s="195">
        <f>IF(N257="sníž. přenesená",J257,0)</f>
        <v>0</v>
      </c>
      <c r="BI257" s="195">
        <f>IF(N257="nulová",J257,0)</f>
        <v>0</v>
      </c>
      <c r="BJ257" s="17" t="s">
        <v>84</v>
      </c>
      <c r="BK257" s="195">
        <f>ROUND(I257*H257,2)</f>
        <v>0</v>
      </c>
      <c r="BL257" s="17" t="s">
        <v>125</v>
      </c>
      <c r="BM257" s="194" t="s">
        <v>323</v>
      </c>
    </row>
    <row r="258" spans="1:65" s="13" customFormat="1" ht="10.199999999999999">
      <c r="B258" s="196"/>
      <c r="C258" s="197"/>
      <c r="D258" s="198" t="s">
        <v>127</v>
      </c>
      <c r="E258" s="199" t="s">
        <v>1</v>
      </c>
      <c r="F258" s="200" t="s">
        <v>324</v>
      </c>
      <c r="G258" s="197"/>
      <c r="H258" s="199" t="s">
        <v>1</v>
      </c>
      <c r="I258" s="201"/>
      <c r="J258" s="197"/>
      <c r="K258" s="197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127</v>
      </c>
      <c r="AU258" s="206" t="s">
        <v>86</v>
      </c>
      <c r="AV258" s="13" t="s">
        <v>84</v>
      </c>
      <c r="AW258" s="13" t="s">
        <v>34</v>
      </c>
      <c r="AX258" s="13" t="s">
        <v>79</v>
      </c>
      <c r="AY258" s="206" t="s">
        <v>119</v>
      </c>
    </row>
    <row r="259" spans="1:65" s="14" customFormat="1" ht="10.199999999999999">
      <c r="B259" s="207"/>
      <c r="C259" s="208"/>
      <c r="D259" s="198" t="s">
        <v>127</v>
      </c>
      <c r="E259" s="209" t="s">
        <v>1</v>
      </c>
      <c r="F259" s="210" t="s">
        <v>325</v>
      </c>
      <c r="G259" s="208"/>
      <c r="H259" s="211">
        <v>15.12</v>
      </c>
      <c r="I259" s="212"/>
      <c r="J259" s="208"/>
      <c r="K259" s="208"/>
      <c r="L259" s="213"/>
      <c r="M259" s="214"/>
      <c r="N259" s="215"/>
      <c r="O259" s="215"/>
      <c r="P259" s="215"/>
      <c r="Q259" s="215"/>
      <c r="R259" s="215"/>
      <c r="S259" s="215"/>
      <c r="T259" s="216"/>
      <c r="AT259" s="217" t="s">
        <v>127</v>
      </c>
      <c r="AU259" s="217" t="s">
        <v>86</v>
      </c>
      <c r="AV259" s="14" t="s">
        <v>86</v>
      </c>
      <c r="AW259" s="14" t="s">
        <v>34</v>
      </c>
      <c r="AX259" s="14" t="s">
        <v>84</v>
      </c>
      <c r="AY259" s="217" t="s">
        <v>119</v>
      </c>
    </row>
    <row r="260" spans="1:65" s="2" customFormat="1" ht="24.15" customHeight="1">
      <c r="A260" s="34"/>
      <c r="B260" s="35"/>
      <c r="C260" s="182" t="s">
        <v>326</v>
      </c>
      <c r="D260" s="182" t="s">
        <v>121</v>
      </c>
      <c r="E260" s="183" t="s">
        <v>327</v>
      </c>
      <c r="F260" s="184" t="s">
        <v>328</v>
      </c>
      <c r="G260" s="185" t="s">
        <v>134</v>
      </c>
      <c r="H260" s="186">
        <v>126</v>
      </c>
      <c r="I260" s="187"/>
      <c r="J260" s="188">
        <f>ROUND(I260*H260,2)</f>
        <v>0</v>
      </c>
      <c r="K260" s="189"/>
      <c r="L260" s="39"/>
      <c r="M260" s="190" t="s">
        <v>1</v>
      </c>
      <c r="N260" s="191" t="s">
        <v>44</v>
      </c>
      <c r="O260" s="71"/>
      <c r="P260" s="192">
        <f>O260*H260</f>
        <v>0</v>
      </c>
      <c r="Q260" s="192">
        <v>0.14760999999999999</v>
      </c>
      <c r="R260" s="192">
        <f>Q260*H260</f>
        <v>18.598859999999998</v>
      </c>
      <c r="S260" s="192">
        <v>0</v>
      </c>
      <c r="T260" s="19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4" t="s">
        <v>125</v>
      </c>
      <c r="AT260" s="194" t="s">
        <v>121</v>
      </c>
      <c r="AU260" s="194" t="s">
        <v>86</v>
      </c>
      <c r="AY260" s="17" t="s">
        <v>119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17" t="s">
        <v>84</v>
      </c>
      <c r="BK260" s="195">
        <f>ROUND(I260*H260,2)</f>
        <v>0</v>
      </c>
      <c r="BL260" s="17" t="s">
        <v>125</v>
      </c>
      <c r="BM260" s="194" t="s">
        <v>329</v>
      </c>
    </row>
    <row r="261" spans="1:65" s="13" customFormat="1" ht="10.199999999999999">
      <c r="B261" s="196"/>
      <c r="C261" s="197"/>
      <c r="D261" s="198" t="s">
        <v>127</v>
      </c>
      <c r="E261" s="199" t="s">
        <v>1</v>
      </c>
      <c r="F261" s="200" t="s">
        <v>330</v>
      </c>
      <c r="G261" s="197"/>
      <c r="H261" s="199" t="s">
        <v>1</v>
      </c>
      <c r="I261" s="201"/>
      <c r="J261" s="197"/>
      <c r="K261" s="197"/>
      <c r="L261" s="202"/>
      <c r="M261" s="203"/>
      <c r="N261" s="204"/>
      <c r="O261" s="204"/>
      <c r="P261" s="204"/>
      <c r="Q261" s="204"/>
      <c r="R261" s="204"/>
      <c r="S261" s="204"/>
      <c r="T261" s="205"/>
      <c r="AT261" s="206" t="s">
        <v>127</v>
      </c>
      <c r="AU261" s="206" t="s">
        <v>86</v>
      </c>
      <c r="AV261" s="13" t="s">
        <v>84</v>
      </c>
      <c r="AW261" s="13" t="s">
        <v>34</v>
      </c>
      <c r="AX261" s="13" t="s">
        <v>79</v>
      </c>
      <c r="AY261" s="206" t="s">
        <v>119</v>
      </c>
    </row>
    <row r="262" spans="1:65" s="14" customFormat="1" ht="10.199999999999999">
      <c r="B262" s="207"/>
      <c r="C262" s="208"/>
      <c r="D262" s="198" t="s">
        <v>127</v>
      </c>
      <c r="E262" s="209" t="s">
        <v>1</v>
      </c>
      <c r="F262" s="210" t="s">
        <v>331</v>
      </c>
      <c r="G262" s="208"/>
      <c r="H262" s="211">
        <v>126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127</v>
      </c>
      <c r="AU262" s="217" t="s">
        <v>86</v>
      </c>
      <c r="AV262" s="14" t="s">
        <v>86</v>
      </c>
      <c r="AW262" s="14" t="s">
        <v>34</v>
      </c>
      <c r="AX262" s="14" t="s">
        <v>84</v>
      </c>
      <c r="AY262" s="217" t="s">
        <v>119</v>
      </c>
    </row>
    <row r="263" spans="1:65" s="2" customFormat="1" ht="16.5" customHeight="1">
      <c r="A263" s="34"/>
      <c r="B263" s="35"/>
      <c r="C263" s="229" t="s">
        <v>332</v>
      </c>
      <c r="D263" s="229" t="s">
        <v>200</v>
      </c>
      <c r="E263" s="230" t="s">
        <v>333</v>
      </c>
      <c r="F263" s="231" t="s">
        <v>334</v>
      </c>
      <c r="G263" s="232" t="s">
        <v>134</v>
      </c>
      <c r="H263" s="233">
        <v>126</v>
      </c>
      <c r="I263" s="234"/>
      <c r="J263" s="235">
        <f>ROUND(I263*H263,2)</f>
        <v>0</v>
      </c>
      <c r="K263" s="236"/>
      <c r="L263" s="237"/>
      <c r="M263" s="238" t="s">
        <v>1</v>
      </c>
      <c r="N263" s="239" t="s">
        <v>44</v>
      </c>
      <c r="O263" s="71"/>
      <c r="P263" s="192">
        <f>O263*H263</f>
        <v>0</v>
      </c>
      <c r="Q263" s="192">
        <v>0.13400000000000001</v>
      </c>
      <c r="R263" s="192">
        <f>Q263*H263</f>
        <v>16.884</v>
      </c>
      <c r="S263" s="192">
        <v>0</v>
      </c>
      <c r="T263" s="19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4" t="s">
        <v>173</v>
      </c>
      <c r="AT263" s="194" t="s">
        <v>200</v>
      </c>
      <c r="AU263" s="194" t="s">
        <v>86</v>
      </c>
      <c r="AY263" s="17" t="s">
        <v>119</v>
      </c>
      <c r="BE263" s="195">
        <f>IF(N263="základní",J263,0)</f>
        <v>0</v>
      </c>
      <c r="BF263" s="195">
        <f>IF(N263="snížená",J263,0)</f>
        <v>0</v>
      </c>
      <c r="BG263" s="195">
        <f>IF(N263="zákl. přenesená",J263,0)</f>
        <v>0</v>
      </c>
      <c r="BH263" s="195">
        <f>IF(N263="sníž. přenesená",J263,0)</f>
        <v>0</v>
      </c>
      <c r="BI263" s="195">
        <f>IF(N263="nulová",J263,0)</f>
        <v>0</v>
      </c>
      <c r="BJ263" s="17" t="s">
        <v>84</v>
      </c>
      <c r="BK263" s="195">
        <f>ROUND(I263*H263,2)</f>
        <v>0</v>
      </c>
      <c r="BL263" s="17" t="s">
        <v>125</v>
      </c>
      <c r="BM263" s="194" t="s">
        <v>335</v>
      </c>
    </row>
    <row r="264" spans="1:65" s="12" customFormat="1" ht="22.8" customHeight="1">
      <c r="B264" s="166"/>
      <c r="C264" s="167"/>
      <c r="D264" s="168" t="s">
        <v>78</v>
      </c>
      <c r="E264" s="180" t="s">
        <v>336</v>
      </c>
      <c r="F264" s="180" t="s">
        <v>337</v>
      </c>
      <c r="G264" s="167"/>
      <c r="H264" s="167"/>
      <c r="I264" s="170"/>
      <c r="J264" s="181">
        <f>BK264</f>
        <v>0</v>
      </c>
      <c r="K264" s="167"/>
      <c r="L264" s="172"/>
      <c r="M264" s="173"/>
      <c r="N264" s="174"/>
      <c r="O264" s="174"/>
      <c r="P264" s="175">
        <f>P265</f>
        <v>0</v>
      </c>
      <c r="Q264" s="174"/>
      <c r="R264" s="175">
        <f>R265</f>
        <v>0</v>
      </c>
      <c r="S264" s="174"/>
      <c r="T264" s="176">
        <f>T265</f>
        <v>0</v>
      </c>
      <c r="AR264" s="177" t="s">
        <v>84</v>
      </c>
      <c r="AT264" s="178" t="s">
        <v>78</v>
      </c>
      <c r="AU264" s="178" t="s">
        <v>84</v>
      </c>
      <c r="AY264" s="177" t="s">
        <v>119</v>
      </c>
      <c r="BK264" s="179">
        <f>BK265</f>
        <v>0</v>
      </c>
    </row>
    <row r="265" spans="1:65" s="2" customFormat="1" ht="33" customHeight="1">
      <c r="A265" s="34"/>
      <c r="B265" s="35"/>
      <c r="C265" s="182" t="s">
        <v>338</v>
      </c>
      <c r="D265" s="182" t="s">
        <v>121</v>
      </c>
      <c r="E265" s="183" t="s">
        <v>339</v>
      </c>
      <c r="F265" s="184" t="s">
        <v>340</v>
      </c>
      <c r="G265" s="185" t="s">
        <v>203</v>
      </c>
      <c r="H265" s="186">
        <v>248.137</v>
      </c>
      <c r="I265" s="187"/>
      <c r="J265" s="188">
        <f>ROUND(I265*H265,2)</f>
        <v>0</v>
      </c>
      <c r="K265" s="189"/>
      <c r="L265" s="39"/>
      <c r="M265" s="190" t="s">
        <v>1</v>
      </c>
      <c r="N265" s="191" t="s">
        <v>44</v>
      </c>
      <c r="O265" s="71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4" t="s">
        <v>125</v>
      </c>
      <c r="AT265" s="194" t="s">
        <v>121</v>
      </c>
      <c r="AU265" s="194" t="s">
        <v>86</v>
      </c>
      <c r="AY265" s="17" t="s">
        <v>119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7" t="s">
        <v>84</v>
      </c>
      <c r="BK265" s="195">
        <f>ROUND(I265*H265,2)</f>
        <v>0</v>
      </c>
      <c r="BL265" s="17" t="s">
        <v>125</v>
      </c>
      <c r="BM265" s="194" t="s">
        <v>341</v>
      </c>
    </row>
    <row r="266" spans="1:65" s="12" customFormat="1" ht="25.95" customHeight="1">
      <c r="B266" s="166"/>
      <c r="C266" s="167"/>
      <c r="D266" s="168" t="s">
        <v>78</v>
      </c>
      <c r="E266" s="169" t="s">
        <v>342</v>
      </c>
      <c r="F266" s="169" t="s">
        <v>343</v>
      </c>
      <c r="G266" s="167"/>
      <c r="H266" s="167"/>
      <c r="I266" s="170"/>
      <c r="J266" s="171">
        <f>BK266</f>
        <v>0</v>
      </c>
      <c r="K266" s="167"/>
      <c r="L266" s="172"/>
      <c r="M266" s="173"/>
      <c r="N266" s="174"/>
      <c r="O266" s="174"/>
      <c r="P266" s="175">
        <f>P267+P269+P271</f>
        <v>0</v>
      </c>
      <c r="Q266" s="174"/>
      <c r="R266" s="175">
        <f>R267+R269+R271</f>
        <v>0</v>
      </c>
      <c r="S266" s="174"/>
      <c r="T266" s="176">
        <f>T267+T269+T271</f>
        <v>0</v>
      </c>
      <c r="AR266" s="177" t="s">
        <v>150</v>
      </c>
      <c r="AT266" s="178" t="s">
        <v>78</v>
      </c>
      <c r="AU266" s="178" t="s">
        <v>79</v>
      </c>
      <c r="AY266" s="177" t="s">
        <v>119</v>
      </c>
      <c r="BK266" s="179">
        <f>BK267+BK269+BK271</f>
        <v>0</v>
      </c>
    </row>
    <row r="267" spans="1:65" s="12" customFormat="1" ht="22.8" customHeight="1">
      <c r="B267" s="166"/>
      <c r="C267" s="167"/>
      <c r="D267" s="168" t="s">
        <v>78</v>
      </c>
      <c r="E267" s="180" t="s">
        <v>344</v>
      </c>
      <c r="F267" s="180" t="s">
        <v>345</v>
      </c>
      <c r="G267" s="167"/>
      <c r="H267" s="167"/>
      <c r="I267" s="170"/>
      <c r="J267" s="181">
        <f>BK267</f>
        <v>0</v>
      </c>
      <c r="K267" s="167"/>
      <c r="L267" s="172"/>
      <c r="M267" s="173"/>
      <c r="N267" s="174"/>
      <c r="O267" s="174"/>
      <c r="P267" s="175">
        <f>P268</f>
        <v>0</v>
      </c>
      <c r="Q267" s="174"/>
      <c r="R267" s="175">
        <f>R268</f>
        <v>0</v>
      </c>
      <c r="S267" s="174"/>
      <c r="T267" s="176">
        <f>T268</f>
        <v>0</v>
      </c>
      <c r="AR267" s="177" t="s">
        <v>150</v>
      </c>
      <c r="AT267" s="178" t="s">
        <v>78</v>
      </c>
      <c r="AU267" s="178" t="s">
        <v>84</v>
      </c>
      <c r="AY267" s="177" t="s">
        <v>119</v>
      </c>
      <c r="BK267" s="179">
        <f>BK268</f>
        <v>0</v>
      </c>
    </row>
    <row r="268" spans="1:65" s="2" customFormat="1" ht="16.5" customHeight="1">
      <c r="A268" s="34"/>
      <c r="B268" s="35"/>
      <c r="C268" s="182" t="s">
        <v>346</v>
      </c>
      <c r="D268" s="182" t="s">
        <v>121</v>
      </c>
      <c r="E268" s="183" t="s">
        <v>347</v>
      </c>
      <c r="F268" s="184" t="s">
        <v>345</v>
      </c>
      <c r="G268" s="185" t="s">
        <v>348</v>
      </c>
      <c r="H268" s="186">
        <v>1</v>
      </c>
      <c r="I268" s="187"/>
      <c r="J268" s="188">
        <f>ROUND(I268*H268,2)</f>
        <v>0</v>
      </c>
      <c r="K268" s="189"/>
      <c r="L268" s="39"/>
      <c r="M268" s="190" t="s">
        <v>1</v>
      </c>
      <c r="N268" s="191" t="s">
        <v>44</v>
      </c>
      <c r="O268" s="71"/>
      <c r="P268" s="192">
        <f>O268*H268</f>
        <v>0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4" t="s">
        <v>349</v>
      </c>
      <c r="AT268" s="194" t="s">
        <v>121</v>
      </c>
      <c r="AU268" s="194" t="s">
        <v>86</v>
      </c>
      <c r="AY268" s="17" t="s">
        <v>119</v>
      </c>
      <c r="BE268" s="195">
        <f>IF(N268="základní",J268,0)</f>
        <v>0</v>
      </c>
      <c r="BF268" s="195">
        <f>IF(N268="snížená",J268,0)</f>
        <v>0</v>
      </c>
      <c r="BG268" s="195">
        <f>IF(N268="zákl. přenesená",J268,0)</f>
        <v>0</v>
      </c>
      <c r="BH268" s="195">
        <f>IF(N268="sníž. přenesená",J268,0)</f>
        <v>0</v>
      </c>
      <c r="BI268" s="195">
        <f>IF(N268="nulová",J268,0)</f>
        <v>0</v>
      </c>
      <c r="BJ268" s="17" t="s">
        <v>84</v>
      </c>
      <c r="BK268" s="195">
        <f>ROUND(I268*H268,2)</f>
        <v>0</v>
      </c>
      <c r="BL268" s="17" t="s">
        <v>349</v>
      </c>
      <c r="BM268" s="194" t="s">
        <v>350</v>
      </c>
    </row>
    <row r="269" spans="1:65" s="12" customFormat="1" ht="22.8" customHeight="1">
      <c r="B269" s="166"/>
      <c r="C269" s="167"/>
      <c r="D269" s="168" t="s">
        <v>78</v>
      </c>
      <c r="E269" s="180" t="s">
        <v>351</v>
      </c>
      <c r="F269" s="180" t="s">
        <v>352</v>
      </c>
      <c r="G269" s="167"/>
      <c r="H269" s="167"/>
      <c r="I269" s="170"/>
      <c r="J269" s="181">
        <f>BK269</f>
        <v>0</v>
      </c>
      <c r="K269" s="167"/>
      <c r="L269" s="172"/>
      <c r="M269" s="173"/>
      <c r="N269" s="174"/>
      <c r="O269" s="174"/>
      <c r="P269" s="175">
        <f>P270</f>
        <v>0</v>
      </c>
      <c r="Q269" s="174"/>
      <c r="R269" s="175">
        <f>R270</f>
        <v>0</v>
      </c>
      <c r="S269" s="174"/>
      <c r="T269" s="176">
        <f>T270</f>
        <v>0</v>
      </c>
      <c r="AR269" s="177" t="s">
        <v>150</v>
      </c>
      <c r="AT269" s="178" t="s">
        <v>78</v>
      </c>
      <c r="AU269" s="178" t="s">
        <v>84</v>
      </c>
      <c r="AY269" s="177" t="s">
        <v>119</v>
      </c>
      <c r="BK269" s="179">
        <f>BK270</f>
        <v>0</v>
      </c>
    </row>
    <row r="270" spans="1:65" s="2" customFormat="1" ht="16.5" customHeight="1">
      <c r="A270" s="34"/>
      <c r="B270" s="35"/>
      <c r="C270" s="182" t="s">
        <v>353</v>
      </c>
      <c r="D270" s="182" t="s">
        <v>121</v>
      </c>
      <c r="E270" s="183" t="s">
        <v>354</v>
      </c>
      <c r="F270" s="184" t="s">
        <v>352</v>
      </c>
      <c r="G270" s="185" t="s">
        <v>348</v>
      </c>
      <c r="H270" s="186">
        <v>1</v>
      </c>
      <c r="I270" s="187"/>
      <c r="J270" s="188">
        <f>ROUND(I270*H270,2)</f>
        <v>0</v>
      </c>
      <c r="K270" s="189"/>
      <c r="L270" s="39"/>
      <c r="M270" s="190" t="s">
        <v>1</v>
      </c>
      <c r="N270" s="191" t="s">
        <v>44</v>
      </c>
      <c r="O270" s="71"/>
      <c r="P270" s="192">
        <f>O270*H270</f>
        <v>0</v>
      </c>
      <c r="Q270" s="192">
        <v>0</v>
      </c>
      <c r="R270" s="192">
        <f>Q270*H270</f>
        <v>0</v>
      </c>
      <c r="S270" s="192">
        <v>0</v>
      </c>
      <c r="T270" s="19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4" t="s">
        <v>349</v>
      </c>
      <c r="AT270" s="194" t="s">
        <v>121</v>
      </c>
      <c r="AU270" s="194" t="s">
        <v>86</v>
      </c>
      <c r="AY270" s="17" t="s">
        <v>119</v>
      </c>
      <c r="BE270" s="195">
        <f>IF(N270="základní",J270,0)</f>
        <v>0</v>
      </c>
      <c r="BF270" s="195">
        <f>IF(N270="snížená",J270,0)</f>
        <v>0</v>
      </c>
      <c r="BG270" s="195">
        <f>IF(N270="zákl. přenesená",J270,0)</f>
        <v>0</v>
      </c>
      <c r="BH270" s="195">
        <f>IF(N270="sníž. přenesená",J270,0)</f>
        <v>0</v>
      </c>
      <c r="BI270" s="195">
        <f>IF(N270="nulová",J270,0)</f>
        <v>0</v>
      </c>
      <c r="BJ270" s="17" t="s">
        <v>84</v>
      </c>
      <c r="BK270" s="195">
        <f>ROUND(I270*H270,2)</f>
        <v>0</v>
      </c>
      <c r="BL270" s="17" t="s">
        <v>349</v>
      </c>
      <c r="BM270" s="194" t="s">
        <v>355</v>
      </c>
    </row>
    <row r="271" spans="1:65" s="12" customFormat="1" ht="22.8" customHeight="1">
      <c r="B271" s="166"/>
      <c r="C271" s="167"/>
      <c r="D271" s="168" t="s">
        <v>78</v>
      </c>
      <c r="E271" s="180" t="s">
        <v>356</v>
      </c>
      <c r="F271" s="180" t="s">
        <v>357</v>
      </c>
      <c r="G271" s="167"/>
      <c r="H271" s="167"/>
      <c r="I271" s="170"/>
      <c r="J271" s="181">
        <f>BK271</f>
        <v>0</v>
      </c>
      <c r="K271" s="167"/>
      <c r="L271" s="172"/>
      <c r="M271" s="173"/>
      <c r="N271" s="174"/>
      <c r="O271" s="174"/>
      <c r="P271" s="175">
        <f>P272</f>
        <v>0</v>
      </c>
      <c r="Q271" s="174"/>
      <c r="R271" s="175">
        <f>R272</f>
        <v>0</v>
      </c>
      <c r="S271" s="174"/>
      <c r="T271" s="176">
        <f>T272</f>
        <v>0</v>
      </c>
      <c r="AR271" s="177" t="s">
        <v>150</v>
      </c>
      <c r="AT271" s="178" t="s">
        <v>78</v>
      </c>
      <c r="AU271" s="178" t="s">
        <v>84</v>
      </c>
      <c r="AY271" s="177" t="s">
        <v>119</v>
      </c>
      <c r="BK271" s="179">
        <f>BK272</f>
        <v>0</v>
      </c>
    </row>
    <row r="272" spans="1:65" s="2" customFormat="1" ht="16.5" customHeight="1">
      <c r="A272" s="34"/>
      <c r="B272" s="35"/>
      <c r="C272" s="182" t="s">
        <v>358</v>
      </c>
      <c r="D272" s="182" t="s">
        <v>121</v>
      </c>
      <c r="E272" s="183" t="s">
        <v>359</v>
      </c>
      <c r="F272" s="184" t="s">
        <v>357</v>
      </c>
      <c r="G272" s="185" t="s">
        <v>348</v>
      </c>
      <c r="H272" s="186">
        <v>1</v>
      </c>
      <c r="I272" s="187"/>
      <c r="J272" s="188">
        <f>ROUND(I272*H272,2)</f>
        <v>0</v>
      </c>
      <c r="K272" s="189"/>
      <c r="L272" s="39"/>
      <c r="M272" s="240" t="s">
        <v>1</v>
      </c>
      <c r="N272" s="241" t="s">
        <v>44</v>
      </c>
      <c r="O272" s="242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4" t="s">
        <v>349</v>
      </c>
      <c r="AT272" s="194" t="s">
        <v>121</v>
      </c>
      <c r="AU272" s="194" t="s">
        <v>86</v>
      </c>
      <c r="AY272" s="17" t="s">
        <v>119</v>
      </c>
      <c r="BE272" s="195">
        <f>IF(N272="základní",J272,0)</f>
        <v>0</v>
      </c>
      <c r="BF272" s="195">
        <f>IF(N272="snížená",J272,0)</f>
        <v>0</v>
      </c>
      <c r="BG272" s="195">
        <f>IF(N272="zákl. přenesená",J272,0)</f>
        <v>0</v>
      </c>
      <c r="BH272" s="195">
        <f>IF(N272="sníž. přenesená",J272,0)</f>
        <v>0</v>
      </c>
      <c r="BI272" s="195">
        <f>IF(N272="nulová",J272,0)</f>
        <v>0</v>
      </c>
      <c r="BJ272" s="17" t="s">
        <v>84</v>
      </c>
      <c r="BK272" s="195">
        <f>ROUND(I272*H272,2)</f>
        <v>0</v>
      </c>
      <c r="BL272" s="17" t="s">
        <v>349</v>
      </c>
      <c r="BM272" s="194" t="s">
        <v>360</v>
      </c>
    </row>
    <row r="273" spans="1:31" s="2" customFormat="1" ht="6.9" customHeight="1">
      <c r="A273" s="34"/>
      <c r="B273" s="54"/>
      <c r="C273" s="55"/>
      <c r="D273" s="55"/>
      <c r="E273" s="55"/>
      <c r="F273" s="55"/>
      <c r="G273" s="55"/>
      <c r="H273" s="55"/>
      <c r="I273" s="55"/>
      <c r="J273" s="55"/>
      <c r="K273" s="55"/>
      <c r="L273" s="39"/>
      <c r="M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</row>
  </sheetData>
  <sheetProtection algorithmName="SHA-512" hashValue="LBZwxHg8thyMaVhAzYKesS7bxZwS7gZXEOoHYrGCrEo6J14yH1i8Y6mqmHHBaTkU43b//1jCJ2rfq+x/4O4CEg==" saltValue="BCaT4I1rbNBCAowQWqTu9mssCVRs4eykLtnXLFnzJAw/n3OOHmo76sZvMJ1XwXyeLnQ5bznOvdRpQl571vUosA==" spinCount="100000" sheet="1" objects="1" scenarios="1" formatColumns="0" formatRows="0" autoFilter="0"/>
  <autoFilter ref="C122:K272" xr:uid="{00000000-0009-0000-0000-000001000000}"/>
  <mergeCells count="6">
    <mergeCell ref="L2:V2"/>
    <mergeCell ref="E7:H7"/>
    <mergeCell ref="E16:H16"/>
    <mergeCell ref="E25:H25"/>
    <mergeCell ref="E85:H85"/>
    <mergeCell ref="E115:H11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03-2022 - Revitalizace ko...</vt:lpstr>
      <vt:lpstr>'03-2022 - Revitalizace ko...'!Názvy_tisku</vt:lpstr>
      <vt:lpstr>'Rekapitulace stavby'!Názvy_tisku</vt:lpstr>
      <vt:lpstr>'03-2022 - Revitalizace ko...'!Oblast_tisku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DESIGNBURO-PC1\Uživatel</dc:creator>
  <cp:lastModifiedBy>j1140</cp:lastModifiedBy>
  <dcterms:created xsi:type="dcterms:W3CDTF">2022-07-04T08:10:34Z</dcterms:created>
  <dcterms:modified xsi:type="dcterms:W3CDTF">2022-07-04T08:33:04Z</dcterms:modified>
</cp:coreProperties>
</file>